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240" yWindow="75" windowWidth="17235" windowHeight="6225"/>
  </bookViews>
  <sheets>
    <sheet name="Alapadatok" sheetId="1" r:id="rId1"/>
    <sheet name="Költségadatok" sheetId="3" r:id="rId2"/>
    <sheet name="Bevételi-kiadási terv" sheetId="5" r:id="rId3"/>
    <sheet name="Jövedelemtermelőség vizsg." sheetId="4" state="hidden" r:id="rId4"/>
    <sheet name="Segédtábla" sheetId="2" state="hidden" r:id="rId5"/>
  </sheets>
  <definedNames>
    <definedName name="lista1">Segédtábla!$A$4:$A$6</definedName>
    <definedName name="lista2">Segédtábla!$B$4:$B$5</definedName>
    <definedName name="lista3">Segédtábla!$C$4:$C$8</definedName>
    <definedName name="lista4">Segédtábla!$D$4:$D$95</definedName>
    <definedName name="lista5">Segédtábla!$E$4:$E$6</definedName>
    <definedName name="lista7">Segédtábla!$F$3:$F$7</definedName>
    <definedName name="Projekt_partner_1">Alapadatok!$C$5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/>
  <c r="H6"/>
  <c r="H7"/>
  <c r="H8"/>
  <c r="H9"/>
  <c r="H4"/>
  <c r="Y17" i="3"/>
  <c r="U17"/>
  <c r="Q17"/>
  <c r="M17"/>
  <c r="I17"/>
  <c r="E17"/>
  <c r="V4"/>
  <c r="R4"/>
  <c r="N4"/>
  <c r="J4"/>
  <c r="F4"/>
  <c r="B4"/>
  <c r="E189" i="5"/>
  <c r="F189"/>
  <c r="G189"/>
  <c r="H189"/>
  <c r="I189"/>
  <c r="E153"/>
  <c r="F153"/>
  <c r="G153"/>
  <c r="H153"/>
  <c r="I153"/>
  <c r="E117"/>
  <c r="F117"/>
  <c r="G117"/>
  <c r="H117"/>
  <c r="I117"/>
  <c r="F81"/>
  <c r="G81"/>
  <c r="H81"/>
  <c r="I81"/>
  <c r="E81"/>
  <c r="F45"/>
  <c r="G45"/>
  <c r="H45"/>
  <c r="I45"/>
  <c r="E45"/>
  <c r="F9"/>
  <c r="G9"/>
  <c r="H9"/>
  <c r="I9"/>
  <c r="E9"/>
  <c r="I4" i="1"/>
  <c r="I5"/>
  <c r="X4" i="3"/>
  <c r="I9" i="1"/>
  <c r="X5" i="3"/>
  <c r="T4"/>
  <c r="I8" i="1"/>
  <c r="T5" i="3"/>
  <c r="P4"/>
  <c r="I7" i="1"/>
  <c r="P5" i="3"/>
  <c r="I6" i="1"/>
  <c r="L4" i="3"/>
  <c r="L5"/>
  <c r="H4"/>
  <c r="H5"/>
  <c r="D4"/>
  <c r="D5"/>
  <c r="B14"/>
  <c r="C14"/>
  <c r="D14"/>
  <c r="E14"/>
  <c r="B20"/>
  <c r="B21"/>
  <c r="G14"/>
  <c r="F14"/>
  <c r="H14"/>
  <c r="I14"/>
  <c r="F20"/>
  <c r="F21"/>
  <c r="V14"/>
  <c r="W14"/>
  <c r="X14"/>
  <c r="Y14"/>
  <c r="V20"/>
  <c r="V21"/>
  <c r="R14"/>
  <c r="S14"/>
  <c r="T14"/>
  <c r="U14"/>
  <c r="R20"/>
  <c r="R21"/>
  <c r="N14"/>
  <c r="O14"/>
  <c r="P14"/>
  <c r="Q14"/>
  <c r="N20"/>
  <c r="N21"/>
  <c r="J14"/>
  <c r="K14"/>
  <c r="L14"/>
  <c r="M14"/>
  <c r="J20"/>
  <c r="J21"/>
  <c r="Z21"/>
  <c r="Z20"/>
  <c r="Z22"/>
  <c r="Z14"/>
  <c r="X16"/>
  <c r="X17"/>
  <c r="W16"/>
  <c r="W17"/>
  <c r="V16"/>
  <c r="V17"/>
  <c r="T16"/>
  <c r="T17"/>
  <c r="S16"/>
  <c r="S17"/>
  <c r="R16"/>
  <c r="R17"/>
  <c r="P6"/>
  <c r="P15"/>
  <c r="P16"/>
  <c r="P17"/>
  <c r="O15"/>
  <c r="O16"/>
  <c r="O17"/>
  <c r="N5"/>
  <c r="N6"/>
  <c r="N15"/>
  <c r="N16"/>
  <c r="N17"/>
  <c r="L6"/>
  <c r="L15"/>
  <c r="L16"/>
  <c r="L17"/>
  <c r="K15"/>
  <c r="K16"/>
  <c r="K17"/>
  <c r="J5"/>
  <c r="J6"/>
  <c r="J15"/>
  <c r="J16"/>
  <c r="J17"/>
  <c r="H6"/>
  <c r="H15"/>
  <c r="H16"/>
  <c r="H17"/>
  <c r="G15"/>
  <c r="G16"/>
  <c r="G17"/>
  <c r="F5"/>
  <c r="F6"/>
  <c r="F15"/>
  <c r="F16"/>
  <c r="F17"/>
  <c r="D6"/>
  <c r="D15"/>
  <c r="D16"/>
  <c r="D17"/>
  <c r="C15"/>
  <c r="C16"/>
  <c r="C17"/>
  <c r="B5"/>
  <c r="B6"/>
  <c r="B15"/>
  <c r="B16"/>
  <c r="B17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B12"/>
  <c r="C12"/>
  <c r="K8" i="1"/>
  <c r="K9"/>
  <c r="I204" i="5"/>
  <c r="I91" i="4"/>
  <c r="I168" i="5"/>
  <c r="I74" i="4"/>
  <c r="I132" i="5"/>
  <c r="I57" i="4"/>
  <c r="I96" i="5"/>
  <c r="I40" i="4"/>
  <c r="I60" i="5"/>
  <c r="I23" i="4"/>
  <c r="C194" i="5"/>
  <c r="C193"/>
  <c r="C190"/>
  <c r="C92" i="4"/>
  <c r="D194" i="5"/>
  <c r="D193"/>
  <c r="D190"/>
  <c r="D92" i="4"/>
  <c r="E194" i="5"/>
  <c r="E193"/>
  <c r="E190"/>
  <c r="E92" i="4"/>
  <c r="F194" i="5"/>
  <c r="F193"/>
  <c r="F190"/>
  <c r="F92" i="4"/>
  <c r="G194" i="5"/>
  <c r="G193"/>
  <c r="G190"/>
  <c r="G92" i="4"/>
  <c r="H194" i="5"/>
  <c r="H193"/>
  <c r="H190"/>
  <c r="H92" i="4"/>
  <c r="I194" i="5"/>
  <c r="I193"/>
  <c r="I190"/>
  <c r="I92" i="4"/>
  <c r="B194" i="5"/>
  <c r="B193"/>
  <c r="B190"/>
  <c r="B92" i="4"/>
  <c r="C204" i="5"/>
  <c r="C91" i="4"/>
  <c r="D204" i="5"/>
  <c r="D91" i="4"/>
  <c r="E204" i="5"/>
  <c r="E91" i="4"/>
  <c r="F204" i="5"/>
  <c r="F91" i="4"/>
  <c r="G204" i="5"/>
  <c r="G91" i="4"/>
  <c r="H204" i="5"/>
  <c r="H91" i="4"/>
  <c r="B204" i="5"/>
  <c r="B91" i="4"/>
  <c r="A87"/>
  <c r="C158" i="5"/>
  <c r="C157"/>
  <c r="C154"/>
  <c r="C75" i="4"/>
  <c r="D158" i="5"/>
  <c r="D157"/>
  <c r="D154"/>
  <c r="D75" i="4"/>
  <c r="E158" i="5"/>
  <c r="E157"/>
  <c r="E154"/>
  <c r="E75" i="4"/>
  <c r="F158" i="5"/>
  <c r="F157"/>
  <c r="F154"/>
  <c r="F75" i="4"/>
  <c r="G158" i="5"/>
  <c r="G157"/>
  <c r="G154"/>
  <c r="G75" i="4"/>
  <c r="H158" i="5"/>
  <c r="H157"/>
  <c r="H154"/>
  <c r="H75" i="4"/>
  <c r="I158" i="5"/>
  <c r="I157"/>
  <c r="I154"/>
  <c r="I75" i="4"/>
  <c r="B158" i="5"/>
  <c r="B157"/>
  <c r="B154"/>
  <c r="B75" i="4"/>
  <c r="C168" i="5"/>
  <c r="C74" i="4"/>
  <c r="D168" i="5"/>
  <c r="D74" i="4"/>
  <c r="E168" i="5"/>
  <c r="E74" i="4"/>
  <c r="F168" i="5"/>
  <c r="F74" i="4"/>
  <c r="G168" i="5"/>
  <c r="G74" i="4"/>
  <c r="H168" i="5"/>
  <c r="H74" i="4"/>
  <c r="B168" i="5"/>
  <c r="B74" i="4"/>
  <c r="A70"/>
  <c r="C122" i="5"/>
  <c r="C121"/>
  <c r="C118"/>
  <c r="C58" i="4"/>
  <c r="D122" i="5"/>
  <c r="D121"/>
  <c r="D118"/>
  <c r="D58" i="4"/>
  <c r="E122" i="5"/>
  <c r="E121"/>
  <c r="E118"/>
  <c r="E58" i="4"/>
  <c r="F122" i="5"/>
  <c r="F121"/>
  <c r="F118"/>
  <c r="F58" i="4"/>
  <c r="G122" i="5"/>
  <c r="G121"/>
  <c r="G118"/>
  <c r="G58" i="4"/>
  <c r="H122" i="5"/>
  <c r="H121"/>
  <c r="H118"/>
  <c r="H58" i="4"/>
  <c r="I122" i="5"/>
  <c r="I121"/>
  <c r="I118"/>
  <c r="I58" i="4"/>
  <c r="B122" i="5"/>
  <c r="B121"/>
  <c r="B118"/>
  <c r="B58" i="4"/>
  <c r="C132" i="5"/>
  <c r="C57" i="4"/>
  <c r="D132" i="5"/>
  <c r="D57" i="4"/>
  <c r="E132" i="5"/>
  <c r="E57" i="4"/>
  <c r="F132" i="5"/>
  <c r="F57" i="4"/>
  <c r="G132" i="5"/>
  <c r="G57" i="4"/>
  <c r="H132" i="5"/>
  <c r="H57" i="4"/>
  <c r="B132" i="5"/>
  <c r="B57" i="4"/>
  <c r="A53"/>
  <c r="C86" i="5"/>
  <c r="C85"/>
  <c r="C82"/>
  <c r="C41" i="4"/>
  <c r="D86" i="5"/>
  <c r="D85"/>
  <c r="D82"/>
  <c r="D41" i="4"/>
  <c r="E86" i="5"/>
  <c r="E85"/>
  <c r="E82"/>
  <c r="E41" i="4"/>
  <c r="F86" i="5"/>
  <c r="F85"/>
  <c r="F82"/>
  <c r="F41" i="4"/>
  <c r="G86" i="5"/>
  <c r="G85"/>
  <c r="G82"/>
  <c r="G41" i="4"/>
  <c r="H86" i="5"/>
  <c r="H85"/>
  <c r="H82"/>
  <c r="H41" i="4"/>
  <c r="I86" i="5"/>
  <c r="I85"/>
  <c r="I82"/>
  <c r="I41" i="4"/>
  <c r="B86" i="5"/>
  <c r="B85"/>
  <c r="B82"/>
  <c r="B41" i="4"/>
  <c r="C96" i="5"/>
  <c r="C40" i="4"/>
  <c r="D96" i="5"/>
  <c r="D40" i="4"/>
  <c r="E96" i="5"/>
  <c r="E40" i="4"/>
  <c r="F96" i="5"/>
  <c r="F40" i="4"/>
  <c r="G96" i="5"/>
  <c r="G40" i="4"/>
  <c r="H96" i="5"/>
  <c r="H40" i="4"/>
  <c r="B96" i="5"/>
  <c r="B40" i="4"/>
  <c r="A36"/>
  <c r="C50" i="5"/>
  <c r="C49"/>
  <c r="C46"/>
  <c r="C24" i="4"/>
  <c r="D50" i="5"/>
  <c r="D49"/>
  <c r="D46"/>
  <c r="D24" i="4"/>
  <c r="E50" i="5"/>
  <c r="E49"/>
  <c r="E46"/>
  <c r="E24" i="4"/>
  <c r="F50" i="5"/>
  <c r="F49"/>
  <c r="F46"/>
  <c r="F24" i="4"/>
  <c r="G50" i="5"/>
  <c r="G49"/>
  <c r="G46"/>
  <c r="G24" i="4"/>
  <c r="H50" i="5"/>
  <c r="H49"/>
  <c r="H46"/>
  <c r="H24" i="4"/>
  <c r="I50" i="5"/>
  <c r="I49"/>
  <c r="I46"/>
  <c r="I24" i="4"/>
  <c r="B50" i="5"/>
  <c r="B49"/>
  <c r="B46"/>
  <c r="B24" i="4"/>
  <c r="C60" i="5"/>
  <c r="C23" i="4"/>
  <c r="D60" i="5"/>
  <c r="D23" i="4"/>
  <c r="E60" i="5"/>
  <c r="E23" i="4"/>
  <c r="F60" i="5"/>
  <c r="F23" i="4"/>
  <c r="G60" i="5"/>
  <c r="G23" i="4"/>
  <c r="H60" i="5"/>
  <c r="H23" i="4"/>
  <c r="B60" i="5"/>
  <c r="B23" i="4"/>
  <c r="A19"/>
  <c r="I98"/>
  <c r="H98"/>
  <c r="G98"/>
  <c r="F98"/>
  <c r="E98"/>
  <c r="D98"/>
  <c r="C98"/>
  <c r="B98"/>
  <c r="I81"/>
  <c r="H81"/>
  <c r="G81"/>
  <c r="F81"/>
  <c r="E81"/>
  <c r="D81"/>
  <c r="C81"/>
  <c r="B81"/>
  <c r="I64"/>
  <c r="H64"/>
  <c r="G64"/>
  <c r="F64"/>
  <c r="E64"/>
  <c r="D64"/>
  <c r="C64"/>
  <c r="B64"/>
  <c r="I47"/>
  <c r="H47"/>
  <c r="G47"/>
  <c r="F47"/>
  <c r="E47"/>
  <c r="D47"/>
  <c r="C47"/>
  <c r="B47"/>
  <c r="I30"/>
  <c r="H30"/>
  <c r="G30"/>
  <c r="F30"/>
  <c r="E30"/>
  <c r="D30"/>
  <c r="C30"/>
  <c r="B30"/>
  <c r="G26"/>
  <c r="G28"/>
  <c r="A2"/>
  <c r="D12"/>
  <c r="E12"/>
  <c r="F12"/>
  <c r="G12"/>
  <c r="H12"/>
  <c r="I12"/>
  <c r="C12"/>
  <c r="B26"/>
  <c r="B28"/>
  <c r="B29"/>
  <c r="B31"/>
  <c r="J31"/>
  <c r="H93"/>
  <c r="H94"/>
  <c r="H96"/>
  <c r="H97"/>
  <c r="H99"/>
  <c r="C93"/>
  <c r="G93"/>
  <c r="C94"/>
  <c r="C96"/>
  <c r="C97"/>
  <c r="C99"/>
  <c r="G94"/>
  <c r="G96"/>
  <c r="G97"/>
  <c r="G99"/>
  <c r="F93"/>
  <c r="F94"/>
  <c r="F96"/>
  <c r="F97"/>
  <c r="F99"/>
  <c r="E93"/>
  <c r="I93"/>
  <c r="E94"/>
  <c r="E96"/>
  <c r="E97"/>
  <c r="E99"/>
  <c r="I94"/>
  <c r="I96"/>
  <c r="I97"/>
  <c r="I99"/>
  <c r="D93"/>
  <c r="D94"/>
  <c r="D96"/>
  <c r="D97"/>
  <c r="D99"/>
  <c r="B93"/>
  <c r="B94"/>
  <c r="B96"/>
  <c r="B97"/>
  <c r="B99"/>
  <c r="J99"/>
  <c r="F76"/>
  <c r="F77"/>
  <c r="F79"/>
  <c r="F80"/>
  <c r="F82"/>
  <c r="E76"/>
  <c r="I76"/>
  <c r="E77"/>
  <c r="E79"/>
  <c r="E80"/>
  <c r="E82"/>
  <c r="I77"/>
  <c r="I79"/>
  <c r="I80"/>
  <c r="I82"/>
  <c r="D76"/>
  <c r="H76"/>
  <c r="D77"/>
  <c r="D79"/>
  <c r="D80"/>
  <c r="D82"/>
  <c r="H77"/>
  <c r="H79"/>
  <c r="H80"/>
  <c r="H82"/>
  <c r="C76"/>
  <c r="G76"/>
  <c r="C77"/>
  <c r="C79"/>
  <c r="C80"/>
  <c r="C82"/>
  <c r="G77"/>
  <c r="G79"/>
  <c r="G80"/>
  <c r="G82"/>
  <c r="E59"/>
  <c r="I59"/>
  <c r="E60"/>
  <c r="E62"/>
  <c r="E63"/>
  <c r="E65"/>
  <c r="I60"/>
  <c r="I62"/>
  <c r="I63"/>
  <c r="I65"/>
  <c r="D59"/>
  <c r="H59"/>
  <c r="D60"/>
  <c r="D62"/>
  <c r="D63"/>
  <c r="D65"/>
  <c r="H60"/>
  <c r="H62"/>
  <c r="H63"/>
  <c r="H65"/>
  <c r="C59"/>
  <c r="G59"/>
  <c r="C60"/>
  <c r="C62"/>
  <c r="C63"/>
  <c r="C65"/>
  <c r="G60"/>
  <c r="G62"/>
  <c r="G63"/>
  <c r="G65"/>
  <c r="B59"/>
  <c r="F59"/>
  <c r="B60"/>
  <c r="B62"/>
  <c r="B63"/>
  <c r="B65"/>
  <c r="J65"/>
  <c r="F60"/>
  <c r="F62"/>
  <c r="F63"/>
  <c r="F65"/>
  <c r="E42"/>
  <c r="I42"/>
  <c r="E43"/>
  <c r="E45"/>
  <c r="E46"/>
  <c r="E48"/>
  <c r="I43"/>
  <c r="I45"/>
  <c r="I46"/>
  <c r="I48"/>
  <c r="D42"/>
  <c r="H42"/>
  <c r="D43"/>
  <c r="D45"/>
  <c r="D46"/>
  <c r="D48"/>
  <c r="H43"/>
  <c r="H45"/>
  <c r="H46"/>
  <c r="H48"/>
  <c r="C42"/>
  <c r="G42"/>
  <c r="C43"/>
  <c r="C45"/>
  <c r="C46"/>
  <c r="C48"/>
  <c r="G43"/>
  <c r="G45"/>
  <c r="G46"/>
  <c r="G48"/>
  <c r="B42"/>
  <c r="F42"/>
  <c r="B43"/>
  <c r="B45"/>
  <c r="B46"/>
  <c r="B48"/>
  <c r="J48"/>
  <c r="F43"/>
  <c r="F45"/>
  <c r="F46"/>
  <c r="F48"/>
  <c r="H25"/>
  <c r="H26"/>
  <c r="H28"/>
  <c r="H29"/>
  <c r="H31"/>
  <c r="G25"/>
  <c r="C26"/>
  <c r="C28"/>
  <c r="C29"/>
  <c r="C31"/>
  <c r="G29"/>
  <c r="G31"/>
  <c r="B25"/>
  <c r="F25"/>
  <c r="F26"/>
  <c r="F28"/>
  <c r="F29"/>
  <c r="F31"/>
  <c r="E25"/>
  <c r="I25"/>
  <c r="E26"/>
  <c r="E28"/>
  <c r="E29"/>
  <c r="E31"/>
  <c r="I26"/>
  <c r="I28"/>
  <c r="I29"/>
  <c r="I31"/>
  <c r="D25"/>
  <c r="D26"/>
  <c r="D28"/>
  <c r="D29"/>
  <c r="D31"/>
  <c r="C25"/>
  <c r="A208" i="5"/>
  <c r="A207"/>
  <c r="A206"/>
  <c r="B205"/>
  <c r="I209"/>
  <c r="H209"/>
  <c r="F209"/>
  <c r="E209"/>
  <c r="D209"/>
  <c r="B209"/>
  <c r="A203"/>
  <c r="A202"/>
  <c r="A201"/>
  <c r="A200"/>
  <c r="A199"/>
  <c r="A198"/>
  <c r="A197"/>
  <c r="A196"/>
  <c r="A195"/>
  <c r="A194"/>
  <c r="B192"/>
  <c r="B187"/>
  <c r="A88" i="4"/>
  <c r="A172" i="5"/>
  <c r="A171"/>
  <c r="A170"/>
  <c r="B169"/>
  <c r="H173"/>
  <c r="G173"/>
  <c r="D173"/>
  <c r="C173"/>
  <c r="A167"/>
  <c r="A166"/>
  <c r="A165"/>
  <c r="A164"/>
  <c r="A163"/>
  <c r="A162"/>
  <c r="A161"/>
  <c r="A160"/>
  <c r="A159"/>
  <c r="A158"/>
  <c r="B156"/>
  <c r="B151"/>
  <c r="A71" i="4"/>
  <c r="A136" i="5"/>
  <c r="A135"/>
  <c r="A134"/>
  <c r="B133"/>
  <c r="H137"/>
  <c r="G137"/>
  <c r="F137"/>
  <c r="D137"/>
  <c r="B137"/>
  <c r="A131"/>
  <c r="A130"/>
  <c r="A129"/>
  <c r="A128"/>
  <c r="A127"/>
  <c r="A126"/>
  <c r="A125"/>
  <c r="A124"/>
  <c r="A123"/>
  <c r="A122"/>
  <c r="B120"/>
  <c r="B115"/>
  <c r="A54" i="4"/>
  <c r="A100" i="5"/>
  <c r="A99"/>
  <c r="A98"/>
  <c r="B97"/>
  <c r="I101"/>
  <c r="H101"/>
  <c r="F101"/>
  <c r="E101"/>
  <c r="D101"/>
  <c r="A95"/>
  <c r="A94"/>
  <c r="A93"/>
  <c r="A92"/>
  <c r="A91"/>
  <c r="A90"/>
  <c r="A89"/>
  <c r="A88"/>
  <c r="A87"/>
  <c r="A86"/>
  <c r="B84"/>
  <c r="B79"/>
  <c r="A37" i="4"/>
  <c r="A64" i="5"/>
  <c r="A63"/>
  <c r="A62"/>
  <c r="B61"/>
  <c r="I65"/>
  <c r="H65"/>
  <c r="F65"/>
  <c r="E65"/>
  <c r="D65"/>
  <c r="A59"/>
  <c r="A58"/>
  <c r="A57"/>
  <c r="A56"/>
  <c r="A55"/>
  <c r="A54"/>
  <c r="A53"/>
  <c r="A52"/>
  <c r="A51"/>
  <c r="A50"/>
  <c r="B48"/>
  <c r="A22"/>
  <c r="C14"/>
  <c r="C13"/>
  <c r="C10"/>
  <c r="C6" i="4"/>
  <c r="D14" i="5"/>
  <c r="D13"/>
  <c r="D10"/>
  <c r="B14"/>
  <c r="B13"/>
  <c r="B10"/>
  <c r="B6" i="4"/>
  <c r="B25" i="5"/>
  <c r="B12"/>
  <c r="B43"/>
  <c r="A20" i="4"/>
  <c r="B7" i="5"/>
  <c r="F24"/>
  <c r="F5" i="4"/>
  <c r="G24" i="5"/>
  <c r="G5" i="4"/>
  <c r="H24" i="5"/>
  <c r="H5" i="4"/>
  <c r="I24" i="5"/>
  <c r="I5" i="4"/>
  <c r="E24" i="5"/>
  <c r="E5" i="4"/>
  <c r="D24" i="5"/>
  <c r="D5" i="4"/>
  <c r="C24" i="5"/>
  <c r="C5" i="4"/>
  <c r="B24" i="5"/>
  <c r="B5" i="4"/>
  <c r="A20" i="5"/>
  <c r="A28"/>
  <c r="A27"/>
  <c r="A26"/>
  <c r="A11" i="3"/>
  <c r="A10"/>
  <c r="A9"/>
  <c r="A8"/>
  <c r="R2"/>
  <c r="V2"/>
  <c r="N2"/>
  <c r="J2"/>
  <c r="F2"/>
  <c r="B2"/>
  <c r="A14" i="5"/>
  <c r="I14"/>
  <c r="I13"/>
  <c r="I10"/>
  <c r="I6" i="4"/>
  <c r="A23" i="5"/>
  <c r="A21"/>
  <c r="F14"/>
  <c r="F13"/>
  <c r="F10"/>
  <c r="F6" i="4"/>
  <c r="G14" i="5"/>
  <c r="G13"/>
  <c r="G10"/>
  <c r="G6" i="4"/>
  <c r="H14" i="5"/>
  <c r="H13"/>
  <c r="H10"/>
  <c r="E14"/>
  <c r="E13"/>
  <c r="E10"/>
  <c r="E6" i="4"/>
  <c r="A17" i="5"/>
  <c r="A16"/>
  <c r="A15"/>
  <c r="A19"/>
  <c r="A18"/>
  <c r="B12" i="4"/>
  <c r="B77"/>
  <c r="B79"/>
  <c r="B80"/>
  <c r="B82"/>
  <c r="J82"/>
  <c r="B76"/>
  <c r="D29" i="5"/>
  <c r="D6" i="4"/>
  <c r="C29" i="5"/>
  <c r="H29"/>
  <c r="H6" i="4"/>
  <c r="F8"/>
  <c r="F10"/>
  <c r="F11"/>
  <c r="F7"/>
  <c r="E8"/>
  <c r="E10"/>
  <c r="E11"/>
  <c r="E7"/>
  <c r="E29" i="5"/>
  <c r="I7" i="4"/>
  <c r="I8"/>
  <c r="I10"/>
  <c r="I11"/>
  <c r="I13"/>
  <c r="I29" i="5"/>
  <c r="G7" i="4"/>
  <c r="C7"/>
  <c r="C8"/>
  <c r="C10"/>
  <c r="C11"/>
  <c r="G8"/>
  <c r="G10"/>
  <c r="G11"/>
  <c r="B8"/>
  <c r="B10"/>
  <c r="B11"/>
  <c r="B13"/>
  <c r="B7"/>
  <c r="C209" i="5"/>
  <c r="G209"/>
  <c r="B173"/>
  <c r="F173"/>
  <c r="E173"/>
  <c r="I173"/>
  <c r="C137"/>
  <c r="E137"/>
  <c r="I137"/>
  <c r="B101"/>
  <c r="C101"/>
  <c r="G101"/>
  <c r="B65"/>
  <c r="C65"/>
  <c r="G65"/>
  <c r="F29"/>
  <c r="G29"/>
  <c r="B29"/>
  <c r="J32" i="4"/>
  <c r="J33"/>
  <c r="J34"/>
  <c r="X6" i="3"/>
  <c r="T6"/>
  <c r="B28"/>
  <c r="B29"/>
  <c r="B30"/>
  <c r="J49" i="4"/>
  <c r="J50"/>
  <c r="J51"/>
  <c r="J22" i="3"/>
  <c r="J83" i="4"/>
  <c r="R22" i="3"/>
  <c r="J66" i="4"/>
  <c r="J67"/>
  <c r="J68"/>
  <c r="N22" i="3"/>
  <c r="J100" i="4"/>
  <c r="J101"/>
  <c r="J102"/>
  <c r="V22" i="3"/>
  <c r="F22"/>
  <c r="J84" i="4"/>
  <c r="J85"/>
  <c r="F13"/>
  <c r="D7"/>
  <c r="D8"/>
  <c r="D10"/>
  <c r="D11"/>
  <c r="D13"/>
  <c r="E13"/>
  <c r="H7"/>
  <c r="H8"/>
  <c r="H10"/>
  <c r="H11"/>
  <c r="H13"/>
  <c r="C13"/>
  <c r="G13"/>
  <c r="X15" i="3"/>
  <c r="B22"/>
  <c r="T15"/>
  <c r="J14" i="4"/>
  <c r="J13"/>
  <c r="J15"/>
  <c r="J16"/>
  <c r="W6" i="3"/>
  <c r="W5"/>
  <c r="R6"/>
  <c r="R5"/>
  <c r="V6"/>
  <c r="V5"/>
  <c r="V15"/>
  <c r="S15"/>
  <c r="R15"/>
  <c r="W15"/>
</calcChain>
</file>

<file path=xl/sharedStrings.xml><?xml version="1.0" encoding="utf-8"?>
<sst xmlns="http://schemas.openxmlformats.org/spreadsheetml/2006/main" count="472" uniqueCount="195">
  <si>
    <t>Projektgazda</t>
  </si>
  <si>
    <t>Projekt partner 1</t>
  </si>
  <si>
    <t>Projekt partner 2</t>
  </si>
  <si>
    <t>Projekt partner 3</t>
  </si>
  <si>
    <t>Projekt partner 4</t>
  </si>
  <si>
    <t>Projekt partner 5</t>
  </si>
  <si>
    <t>Pályázó típusa</t>
  </si>
  <si>
    <t>Jogi személyiségű gazdasági társaság vagy szövetkezet</t>
  </si>
  <si>
    <t>Költségvetési szerv és költségvetési szerv szerint gazdálkodó szerv</t>
  </si>
  <si>
    <t>Jogi személyiségű nopnprofit szervezet</t>
  </si>
  <si>
    <t>lista1</t>
  </si>
  <si>
    <t>Közösségi jog szerint vállalkozásnak minősül a kedvezményezett</t>
  </si>
  <si>
    <t>igen</t>
  </si>
  <si>
    <t>nem</t>
  </si>
  <si>
    <t>Jövedelem-termelő a projekt? (A pályázathoz benyújtott jövedelemtermelőségi vizsgálat alapján</t>
  </si>
  <si>
    <t>lista2</t>
  </si>
  <si>
    <t>lista3</t>
  </si>
  <si>
    <t>K+F illetve kkv-k részére ipari tulajdonjogokkal kapcsolatban felmerülő költségekhez nyújtott támogatás esetén jogosult-e a +15 százalékpontos támogatás intenzitásra</t>
  </si>
  <si>
    <t>igen (a projekt legalább egy vállalkozás és legalább egy kutatási szervezet tényleges együttmőködésével valósul meg, egy kutatási szervezet az elszámolható költségek legalább 10%-át viseli és  a kutatási szervezetnek jogában áll a kutatási projekt eredményeinek közzététele, amennyiben azok a szervezet által végzett kutatásból származnak)</t>
  </si>
  <si>
    <t>nem releváns</t>
  </si>
  <si>
    <t>Beruházás megvalósítás+Ingatlanvásárlás mely régióban valósul meg?</t>
  </si>
  <si>
    <t>lista4</t>
  </si>
  <si>
    <t>Észak-Magyarország</t>
  </si>
  <si>
    <t>Észak-Alföld</t>
  </si>
  <si>
    <t>Dél-Alföld</t>
  </si>
  <si>
    <t>Dél-Dunántúl</t>
  </si>
  <si>
    <t>Közép-Dunántúl</t>
  </si>
  <si>
    <t>Nyugat-Dunántúl</t>
  </si>
  <si>
    <t>Budapest</t>
  </si>
  <si>
    <t>lista5</t>
  </si>
  <si>
    <t>nem releváns (az összes projekt partner közösségi jog szerinti vállalkozásnak minősül)</t>
  </si>
  <si>
    <r>
      <t xml:space="preserve">Közösségi jog szerint vállalkozásnak minősül a kedvezményezett </t>
    </r>
    <r>
      <rPr>
        <sz val="11"/>
        <color theme="1"/>
        <rFont val="Calibri"/>
        <family val="2"/>
        <charset val="238"/>
        <scheme val="minor"/>
      </rPr>
      <t>(végez-e olyan tevékenységet,  amely egy adott piacon termékek előállítását és/vagy szolgáltatások nyújtását foglalja magában )</t>
    </r>
  </si>
  <si>
    <t xml:space="preserve">Pályázó </t>
  </si>
  <si>
    <t>Összesen</t>
  </si>
  <si>
    <t>Közvetett (általános) költségek elszámolhatóságának maximuma (15%) /Ft</t>
  </si>
  <si>
    <t xml:space="preserve">Kísérleti fejlesztés összköltsége </t>
  </si>
  <si>
    <t>Összes elszámolható költség tevékenység szerinti bontásban</t>
  </si>
  <si>
    <t>Igényelhető maximális támogatás tevékenységek szerinti bontásban</t>
  </si>
  <si>
    <t>n.r.</t>
  </si>
  <si>
    <t xml:space="preserve">Projektmenedzsment +kommunikáció összköltsége </t>
  </si>
  <si>
    <t>Beruházás megvalósítás +Ingatlanvásárlás összköltsége</t>
  </si>
  <si>
    <t>Pályázó által töltendő cellák</t>
  </si>
  <si>
    <t>Automatikus cellák</t>
  </si>
  <si>
    <t>Költségvetés</t>
  </si>
  <si>
    <t>Gazdaságilag hasznos tényleges élettartam</t>
  </si>
  <si>
    <t>Diszkontált extraprofit, amely támogatástartalma csökkenti a támogatás összegét</t>
  </si>
  <si>
    <t>Bevételek</t>
  </si>
  <si>
    <t>Működési költségek</t>
  </si>
  <si>
    <t>Profit</t>
  </si>
  <si>
    <t>Haszonkulcs</t>
  </si>
  <si>
    <t>Diszkontráta</t>
  </si>
  <si>
    <t>Extraprofit %</t>
  </si>
  <si>
    <t>Extraprofit</t>
  </si>
  <si>
    <t>[1+(Ák+2%)]^n</t>
  </si>
  <si>
    <t>Diszkontált extraprofit</t>
  </si>
  <si>
    <t>Projekt megvalósítás</t>
  </si>
  <si>
    <t>Projekt fenntartás</t>
  </si>
  <si>
    <t>Maradványérték</t>
  </si>
  <si>
    <t>Összes működési költség (+ növekedés, - csökkenés)</t>
  </si>
  <si>
    <t>Pályázó neve</t>
  </si>
  <si>
    <t>Projekgazda adatai</t>
  </si>
  <si>
    <t>Projekt partner 1 adatai</t>
  </si>
  <si>
    <t>Projekt partner 2 adatai</t>
  </si>
  <si>
    <t>Projekt partner 3 adatai</t>
  </si>
  <si>
    <t>Projekt partner 4 adatai</t>
  </si>
  <si>
    <t>Projekt partner 5 adatai</t>
  </si>
  <si>
    <t>Eddig igénybevett de minimis támogatás (€)</t>
  </si>
  <si>
    <t>A támogatás maximális mértéke (%) - segédszámítás</t>
  </si>
  <si>
    <t xml:space="preserve">De minimis </t>
  </si>
  <si>
    <t>A Projektgazda/Projekt partner által igényelt támogatás tevékenységek szerinti bontásban (nem haladhatja meg az igényelhető maximumot)</t>
  </si>
  <si>
    <t>Szükséges önerő</t>
  </si>
  <si>
    <t>Beruházás megvalósítás + Ingatlanvásárlás összköltsége</t>
  </si>
  <si>
    <t xml:space="preserve">Projektmenedzsment + kommunikáció összköltsége </t>
  </si>
  <si>
    <t>A bevétel-kiadási tervet a projektgazdára, és a közösségi jog szerint vállalkozásnak minősülő projekt partnerekre vonatkozóan szükséges kitölteni.</t>
  </si>
  <si>
    <t xml:space="preserve">Bevétel-kiadási terv összesítő </t>
  </si>
  <si>
    <t>( A pályázati űrlapon szereplő üzleti terv kötelezően kitöltendő melléklete, kérjük a pályázati űrlaphoz csatolni!)</t>
  </si>
  <si>
    <t>lista7</t>
  </si>
  <si>
    <t>Közösségi jog szerint vállalkozásnak minősülő projekt partner</t>
  </si>
  <si>
    <t>Összes beruházási költség (2014-2016)</t>
  </si>
  <si>
    <t>Támogatás összesen (2014-2016)</t>
  </si>
  <si>
    <t xml:space="preserve">Beruházási költség a költségek felmerülése szerint, éves bontásban </t>
  </si>
  <si>
    <t>Kiadási pénzáram</t>
  </si>
  <si>
    <t>Bevételi pénzáram (+ növekedés, - csökkenés)</t>
  </si>
  <si>
    <t>Maradványérték indoklása (a vizsgált időszak végén)</t>
  </si>
  <si>
    <t>Összes pénzáram</t>
  </si>
  <si>
    <t>Támogatási intenzitás</t>
  </si>
  <si>
    <t>Csökkentett extraprofit</t>
  </si>
  <si>
    <t>Csökkentett extraprofittal csökkentett támogatás</t>
  </si>
  <si>
    <t xml:space="preserve"> **A vállalkozástípust meghatározó alkalmazotti létszám és pénzügyi határértékek
(1) A mikro-, kis- és középvállalkozások (kkv-k) típusba a 250-nél kevesebb személyt foglalkoztató vállalkozások tartoznak, amelyek éves árbevétele nem haladja meg az 50 millió eurót, és/vagy az éves mérlegfő összegük értéke nem haladja meg a 43 millió eurót. 
(2) A kkv típuson belül a kisvállalkozás annak meghatározása szerint olyan vállalkozás, amely 50-nél kevesebb személyt foglalkoztat, és amelynek éves árbevétele és/vagy éves mérlegfőösszegének értéke nem haladja meg a 10 millió eurót.
</t>
  </si>
  <si>
    <t xml:space="preserve"> *Közösségi jog szerint vállalkozásnak minősülű kedvezményezett esetén szükséges kitölteni</t>
  </si>
  <si>
    <t>Foglalkoz- tatottak száma (fő)*</t>
  </si>
  <si>
    <t>Éves árbevétel (euró)*</t>
  </si>
  <si>
    <t>Éves mérlegfőösszeg (euró)*</t>
  </si>
  <si>
    <t>A pályázó által elszámolni kívánt közvetett (általános) költségek tevékenység szerinti bontásban (max 15%!!!) /Ft</t>
  </si>
  <si>
    <t>Támogatás intenzitás</t>
  </si>
  <si>
    <r>
      <t xml:space="preserve">Elszámolható költségek tevékenység szerinti bontásban (Ft) </t>
    </r>
    <r>
      <rPr>
        <i/>
        <sz val="11"/>
        <color theme="1"/>
        <rFont val="Calibri"/>
        <family val="2"/>
        <charset val="238"/>
        <scheme val="minor"/>
      </rPr>
      <t>Projektgazda/Projekt partner pályázati űrlapon szereplő összesített költségvetése alapján szükséges kitölteni</t>
    </r>
  </si>
  <si>
    <t xml:space="preserve">Az igényelhető támogatás maximális mértéke (%) </t>
  </si>
  <si>
    <t xml:space="preserve">Az "Alapadatok" és a "Költségadatok" megadását követően a "Költségadatok" munkalapon automatikusan látható a pályázat keretében igényelhető maximális támogatás ("Igényelhető maximális támogatás tevékenységek szerinti bontásban" soron). </t>
  </si>
  <si>
    <t>Ingatlanvásárlás (max. 10%)</t>
  </si>
  <si>
    <t>Kommunikáció (max. 2%)</t>
  </si>
  <si>
    <t>Projektmenedzsment (max. 5%)</t>
  </si>
  <si>
    <t>Összes elszámolható költség (Ft)</t>
  </si>
  <si>
    <t>Egyéb korlátok, melyeknek teljesülését a NORA rendszer vizsgálja:</t>
  </si>
  <si>
    <t>Abony</t>
  </si>
  <si>
    <t>Alsónémedi</t>
  </si>
  <si>
    <t>Áporka</t>
  </si>
  <si>
    <t>Aszód</t>
  </si>
  <si>
    <t>Bag</t>
  </si>
  <si>
    <t>Bernecebaráti</t>
  </si>
  <si>
    <t>Cegléd</t>
  </si>
  <si>
    <t>Csemő</t>
  </si>
  <si>
    <t>Dabas</t>
  </si>
  <si>
    <t>Domony</t>
  </si>
  <si>
    <t>Dömsöd</t>
  </si>
  <si>
    <t>Dunaharaszti</t>
  </si>
  <si>
    <t>Ecser</t>
  </si>
  <si>
    <t>Érd</t>
  </si>
  <si>
    <t>Farmos</t>
  </si>
  <si>
    <t>Felsőpakony</t>
  </si>
  <si>
    <t>Galgagyörk</t>
  </si>
  <si>
    <t>Galgahévíz</t>
  </si>
  <si>
    <t>Galgamácsa</t>
  </si>
  <si>
    <t>Gödöllő</t>
  </si>
  <si>
    <t>Gyál</t>
  </si>
  <si>
    <t>Gyömrő</t>
  </si>
  <si>
    <t>Halásztelek</t>
  </si>
  <si>
    <t>Hévízgyörk</t>
  </si>
  <si>
    <t>Iklad</t>
  </si>
  <si>
    <t>Ipolydamásd</t>
  </si>
  <si>
    <t>Ipolytölgyes</t>
  </si>
  <si>
    <t>Jászkarajenő</t>
  </si>
  <si>
    <t>Kartal</t>
  </si>
  <si>
    <t>Kemence</t>
  </si>
  <si>
    <t>Kiskunlacháza</t>
  </si>
  <si>
    <t>Kisnémedi</t>
  </si>
  <si>
    <t>Kocsér</t>
  </si>
  <si>
    <t>Kóspallag</t>
  </si>
  <si>
    <t>Kőröstetétlen</t>
  </si>
  <si>
    <t>Letkés</t>
  </si>
  <si>
    <t>Lórév</t>
  </si>
  <si>
    <t>Maglód</t>
  </si>
  <si>
    <t>Makád</t>
  </si>
  <si>
    <t>Márianosztra</t>
  </si>
  <si>
    <t>Mikebuda</t>
  </si>
  <si>
    <t>Monor</t>
  </si>
  <si>
    <t>Nagybörzsöny</t>
  </si>
  <si>
    <t>Nagykáta</t>
  </si>
  <si>
    <t>Nagykőrös</t>
  </si>
  <si>
    <t>Nagytarcsa</t>
  </si>
  <si>
    <t>Nyársapát</t>
  </si>
  <si>
    <t>Ócsa</t>
  </si>
  <si>
    <t>Örkény</t>
  </si>
  <si>
    <t>Pécel</t>
  </si>
  <si>
    <t>Perőcsény</t>
  </si>
  <si>
    <t>Péteri</t>
  </si>
  <si>
    <t>Püspökhatvan</t>
  </si>
  <si>
    <t>Püspökszilágy</t>
  </si>
  <si>
    <t>Ráckeve</t>
  </si>
  <si>
    <t>Szentmártonkáta</t>
  </si>
  <si>
    <t>Szigetbecse</t>
  </si>
  <si>
    <t>Szigetszentmiklós</t>
  </si>
  <si>
    <t>Szob</t>
  </si>
  <si>
    <t>Szokolya</t>
  </si>
  <si>
    <t>Táborfalva</t>
  </si>
  <si>
    <t>Tápióbicske</t>
  </si>
  <si>
    <t>Tápiógyörgye</t>
  </si>
  <si>
    <t>Tápióság</t>
  </si>
  <si>
    <t>Tápiószele</t>
  </si>
  <si>
    <t>Tápiószentmárton</t>
  </si>
  <si>
    <t>Tápiószőlős</t>
  </si>
  <si>
    <t>Tatárszentgyörgy</t>
  </si>
  <si>
    <t>Tésa</t>
  </si>
  <si>
    <t>Törtel</t>
  </si>
  <si>
    <t>Tura</t>
  </si>
  <si>
    <t>Újhartyán</t>
  </si>
  <si>
    <t>Újszilvás</t>
  </si>
  <si>
    <t>Üllő</t>
  </si>
  <si>
    <t>Vác</t>
  </si>
  <si>
    <t>Váckisújfalu</t>
  </si>
  <si>
    <t>Valkó</t>
  </si>
  <si>
    <t>Vámosmikola</t>
  </si>
  <si>
    <t>Vecsés</t>
  </si>
  <si>
    <t>Verőce</t>
  </si>
  <si>
    <t>Verseg</t>
  </si>
  <si>
    <t>Zebegény</t>
  </si>
  <si>
    <t>Piliscsaba</t>
  </si>
  <si>
    <t>Pilisjászfalu</t>
  </si>
  <si>
    <t>Pilisvörösvár</t>
  </si>
  <si>
    <t>Solymár</t>
  </si>
  <si>
    <t>KKV-knak nyújtott innovációs támogatás</t>
  </si>
  <si>
    <t>igen (a projekt legalább két egymástól független vállalkozás tényleges együttműködésével valósul meg, egyik vállalkozásnak sem kell az elszámolható költségek több, mint 70%-át viselnie, és a projekt legalább 1 kkv-velfolytatott együttműködésben valósul meg)</t>
  </si>
  <si>
    <t>Beruházás megvalósítás + Ingatlanvásárlás mely régióban/településen valósul meg?</t>
  </si>
  <si>
    <r>
      <t xml:space="preserve">Szervezet minősítő kódja </t>
    </r>
    <r>
      <rPr>
        <sz val="11"/>
        <color theme="1"/>
        <rFont val="Calibri"/>
        <family val="2"/>
        <charset val="238"/>
        <scheme val="minor"/>
      </rPr>
      <t>(651/2014/EU rendelet 1. melléklete alapján**; Csak közösségi jog szerinti vállalkozás esetén értelmezendő!)</t>
    </r>
  </si>
  <si>
    <r>
      <t>Jogosult-e a +15 százalékpontos támogatás intenzitásra?</t>
    </r>
    <r>
      <rPr>
        <sz val="11"/>
        <color theme="1"/>
        <rFont val="Calibri"/>
        <family val="2"/>
        <charset val="238"/>
        <scheme val="minor"/>
      </rPr>
      <t xml:space="preserve"> (Csak K+F támogatással kapcsolatban felmerülő költségekhez nyújtott állami támogatás esetén értelmezendő, egyéb esetben nem releváns)</t>
    </r>
  </si>
  <si>
    <t>igen (ha a   projekt   eredményeit   széles   körben   terjesztik   konferenciák,   publikációk,   nyílt 
hozzáférésű adattárak vagy ingyenes vagy nyílt forráskódú szoftverek útján)</t>
  </si>
</sst>
</file>

<file path=xl/styles.xml><?xml version="1.0" encoding="utf-8"?>
<styleSheet xmlns="http://schemas.openxmlformats.org/spreadsheetml/2006/main">
  <numFmts count="4">
    <numFmt numFmtId="164" formatCode="#,##0\ [$Ft-40E]"/>
    <numFmt numFmtId="165" formatCode="#,##0.00\ [$Ft-40E]"/>
    <numFmt numFmtId="166" formatCode="#,##0.00\ &quot;Ft&quot;"/>
    <numFmt numFmtId="167" formatCode="#,##0\ &quot;Ft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medium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0" fontId="3" fillId="6" borderId="0" applyNumberFormat="0" applyBorder="0" applyAlignment="0" applyProtection="0"/>
  </cellStyleXfs>
  <cellXfs count="48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16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3" borderId="1" xfId="0" applyNumberForma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5" xfId="0" applyBorder="1"/>
    <xf numFmtId="0" fontId="0" fillId="0" borderId="23" xfId="0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0" borderId="6" xfId="0" applyBorder="1"/>
    <xf numFmtId="0" fontId="1" fillId="0" borderId="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1" fillId="2" borderId="29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3" fillId="0" borderId="6" xfId="0" applyFont="1" applyBorder="1"/>
    <xf numFmtId="0" fontId="4" fillId="0" borderId="6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4" borderId="1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left" wrapText="1" indent="1"/>
    </xf>
    <xf numFmtId="0" fontId="0" fillId="4" borderId="43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5" borderId="4" xfId="0" applyFill="1" applyBorder="1"/>
    <xf numFmtId="0" fontId="1" fillId="5" borderId="36" xfId="0" applyFont="1" applyFill="1" applyBorder="1" applyAlignment="1">
      <alignment wrapText="1"/>
    </xf>
    <xf numFmtId="0" fontId="1" fillId="5" borderId="32" xfId="0" applyFont="1" applyFill="1" applyBorder="1" applyAlignment="1">
      <alignment wrapText="1"/>
    </xf>
    <xf numFmtId="0" fontId="1" fillId="5" borderId="33" xfId="0" applyFont="1" applyFill="1" applyBorder="1" applyAlignment="1">
      <alignment wrapText="1"/>
    </xf>
    <xf numFmtId="0" fontId="1" fillId="5" borderId="27" xfId="0" applyFont="1" applyFill="1" applyBorder="1" applyAlignment="1">
      <alignment wrapText="1"/>
    </xf>
    <xf numFmtId="0" fontId="1" fillId="5" borderId="27" xfId="0" applyFont="1" applyFill="1" applyBorder="1" applyAlignment="1">
      <alignment horizontal="left" wrapText="1" indent="1"/>
    </xf>
    <xf numFmtId="0" fontId="1" fillId="5" borderId="43" xfId="0" applyFont="1" applyFill="1" applyBorder="1" applyAlignment="1">
      <alignment wrapText="1"/>
    </xf>
    <xf numFmtId="0" fontId="1" fillId="5" borderId="37" xfId="0" applyFont="1" applyFill="1" applyBorder="1" applyAlignment="1">
      <alignment wrapText="1"/>
    </xf>
    <xf numFmtId="0" fontId="1" fillId="5" borderId="20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/>
    <xf numFmtId="0" fontId="0" fillId="4" borderId="27" xfId="0" applyFill="1" applyBorder="1" applyAlignment="1">
      <alignment horizontal="left" indent="1"/>
    </xf>
    <xf numFmtId="0" fontId="0" fillId="4" borderId="27" xfId="0" applyFill="1" applyBorder="1" applyAlignment="1">
      <alignment horizontal="left" indent="2"/>
    </xf>
    <xf numFmtId="0" fontId="0" fillId="4" borderId="37" xfId="0" applyFill="1" applyBorder="1" applyAlignment="1">
      <alignment horizontal="left" indent="1"/>
    </xf>
    <xf numFmtId="0" fontId="1" fillId="4" borderId="51" xfId="0" applyFont="1" applyFill="1" applyBorder="1"/>
    <xf numFmtId="0" fontId="0" fillId="4" borderId="51" xfId="0" applyFill="1" applyBorder="1" applyAlignment="1">
      <alignment horizontal="left" indent="1"/>
    </xf>
    <xf numFmtId="0" fontId="0" fillId="4" borderId="36" xfId="0" applyFill="1" applyBorder="1" applyAlignment="1">
      <alignment horizontal="left" inden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2" fillId="0" borderId="0" xfId="0" applyFont="1"/>
    <xf numFmtId="0" fontId="0" fillId="4" borderId="1" xfId="0" applyFill="1" applyBorder="1" applyAlignment="1">
      <alignment horizontal="center"/>
    </xf>
    <xf numFmtId="0" fontId="1" fillId="4" borderId="54" xfId="0" applyFont="1" applyFill="1" applyBorder="1"/>
    <xf numFmtId="0" fontId="0" fillId="4" borderId="51" xfId="0" applyFont="1" applyFill="1" applyBorder="1"/>
    <xf numFmtId="0" fontId="0" fillId="4" borderId="27" xfId="0" applyFont="1" applyFill="1" applyBorder="1" applyAlignment="1">
      <alignment wrapText="1"/>
    </xf>
    <xf numFmtId="0" fontId="1" fillId="4" borderId="31" xfId="0" applyFont="1" applyFill="1" applyBorder="1"/>
    <xf numFmtId="0" fontId="0" fillId="0" borderId="48" xfId="0" applyBorder="1"/>
    <xf numFmtId="0" fontId="0" fillId="4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1" fillId="0" borderId="45" xfId="0" applyFont="1" applyFill="1" applyBorder="1" applyAlignment="1"/>
    <xf numFmtId="0" fontId="1" fillId="0" borderId="48" xfId="0" applyFont="1" applyFill="1" applyBorder="1" applyAlignment="1"/>
    <xf numFmtId="164" fontId="0" fillId="0" borderId="54" xfId="0" applyNumberFormat="1" applyBorder="1"/>
    <xf numFmtId="0" fontId="1" fillId="0" borderId="0" xfId="0" applyFont="1" applyFill="1" applyBorder="1" applyAlignment="1"/>
    <xf numFmtId="9" fontId="0" fillId="0" borderId="36" xfId="0" applyNumberFormat="1" applyBorder="1"/>
    <xf numFmtId="0" fontId="1" fillId="4" borderId="12" xfId="0" applyFont="1" applyFill="1" applyBorder="1" applyAlignment="1">
      <alignment vertical="center" wrapText="1"/>
    </xf>
    <xf numFmtId="0" fontId="1" fillId="4" borderId="13" xfId="0" applyFont="1" applyFill="1" applyBorder="1" applyAlignment="1"/>
    <xf numFmtId="0" fontId="1" fillId="4" borderId="15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167" fontId="0" fillId="0" borderId="18" xfId="0" applyNumberFormat="1" applyBorder="1" applyAlignment="1">
      <alignment horizontal="center" vertical="center" wrapText="1"/>
    </xf>
    <xf numFmtId="164" fontId="1" fillId="0" borderId="19" xfId="0" applyNumberFormat="1" applyFont="1" applyBorder="1"/>
    <xf numFmtId="0" fontId="1" fillId="4" borderId="36" xfId="0" applyFont="1" applyFill="1" applyBorder="1"/>
    <xf numFmtId="0" fontId="1" fillId="4" borderId="54" xfId="0" applyFont="1" applyFill="1" applyBorder="1" applyAlignment="1">
      <alignment wrapText="1"/>
    </xf>
    <xf numFmtId="10" fontId="0" fillId="0" borderId="54" xfId="0" applyNumberFormat="1" applyBorder="1"/>
    <xf numFmtId="0" fontId="1" fillId="4" borderId="25" xfId="0" applyFont="1" applyFill="1" applyBorder="1"/>
    <xf numFmtId="3" fontId="0" fillId="6" borderId="31" xfId="0" applyNumberFormat="1" applyFill="1" applyBorder="1"/>
    <xf numFmtId="0" fontId="6" fillId="6" borderId="20" xfId="0" applyFont="1" applyFill="1" applyBorder="1" applyAlignment="1">
      <alignment horizontal="center" wrapText="1"/>
    </xf>
    <xf numFmtId="3" fontId="0" fillId="0" borderId="23" xfId="0" applyNumberFormat="1" applyFill="1" applyBorder="1"/>
    <xf numFmtId="3" fontId="0" fillId="0" borderId="1" xfId="0" applyNumberFormat="1" applyFill="1" applyBorder="1"/>
    <xf numFmtId="3" fontId="0" fillId="0" borderId="16" xfId="0" applyNumberFormat="1" applyFill="1" applyBorder="1"/>
    <xf numFmtId="3" fontId="0" fillId="0" borderId="15" xfId="0" applyNumberFormat="1" applyFill="1" applyBorder="1"/>
    <xf numFmtId="3" fontId="3" fillId="0" borderId="15" xfId="0" applyNumberFormat="1" applyFont="1" applyFill="1" applyBorder="1"/>
    <xf numFmtId="3" fontId="3" fillId="0" borderId="1" xfId="0" applyNumberFormat="1" applyFont="1" applyFill="1" applyBorder="1"/>
    <xf numFmtId="3" fontId="3" fillId="0" borderId="16" xfId="0" applyNumberFormat="1" applyFont="1" applyFill="1" applyBorder="1"/>
    <xf numFmtId="3" fontId="3" fillId="6" borderId="15" xfId="0" applyNumberFormat="1" applyFont="1" applyFill="1" applyBorder="1"/>
    <xf numFmtId="3" fontId="3" fillId="6" borderId="17" xfId="0" applyNumberFormat="1" applyFont="1" applyFill="1" applyBorder="1"/>
    <xf numFmtId="3" fontId="3" fillId="6" borderId="18" xfId="0" applyNumberFormat="1" applyFont="1" applyFill="1" applyBorder="1"/>
    <xf numFmtId="3" fontId="3" fillId="6" borderId="19" xfId="0" applyNumberFormat="1" applyFont="1" applyFill="1" applyBorder="1"/>
    <xf numFmtId="3" fontId="0" fillId="0" borderId="25" xfId="0" applyNumberFormat="1" applyBorder="1"/>
    <xf numFmtId="3" fontId="0" fillId="0" borderId="54" xfId="0" applyNumberFormat="1" applyBorder="1"/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Fill="1" applyBorder="1" applyAlignment="1">
      <alignment horizontal="center" vertical="center" wrapText="1"/>
    </xf>
    <xf numFmtId="3" fontId="1" fillId="0" borderId="57" xfId="0" applyNumberFormat="1" applyFont="1" applyFill="1" applyBorder="1" applyAlignment="1">
      <alignment horizontal="center"/>
    </xf>
    <xf numFmtId="3" fontId="1" fillId="0" borderId="5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55" xfId="0" applyNumberFormat="1" applyFont="1" applyFill="1" applyBorder="1" applyAlignment="1">
      <alignment horizontal="center"/>
    </xf>
    <xf numFmtId="3" fontId="0" fillId="6" borderId="33" xfId="0" applyNumberFormat="1" applyFill="1" applyBorder="1"/>
    <xf numFmtId="3" fontId="0" fillId="6" borderId="2" xfId="0" applyNumberFormat="1" applyFill="1" applyBorder="1"/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3" fillId="0" borderId="15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0" fillId="6" borderId="15" xfId="0" applyNumberForma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3" fontId="0" fillId="6" borderId="16" xfId="0" applyNumberFormat="1" applyFill="1" applyBorder="1" applyAlignment="1">
      <alignment horizontal="center"/>
    </xf>
    <xf numFmtId="3" fontId="3" fillId="6" borderId="1" xfId="0" applyNumberFormat="1" applyFont="1" applyFill="1" applyBorder="1"/>
    <xf numFmtId="3" fontId="3" fillId="6" borderId="16" xfId="0" applyNumberFormat="1" applyFont="1" applyFill="1" applyBorder="1"/>
    <xf numFmtId="3" fontId="0" fillId="6" borderId="17" xfId="0" applyNumberFormat="1" applyFill="1" applyBorder="1" applyAlignment="1">
      <alignment horizontal="center"/>
    </xf>
    <xf numFmtId="3" fontId="0" fillId="6" borderId="18" xfId="0" applyNumberFormat="1" applyFill="1" applyBorder="1" applyAlignment="1">
      <alignment horizontal="center"/>
    </xf>
    <xf numFmtId="3" fontId="0" fillId="6" borderId="19" xfId="0" applyNumberForma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4" fillId="3" borderId="12" xfId="0" applyNumberFormat="1" applyFont="1" applyFill="1" applyBorder="1"/>
    <xf numFmtId="3" fontId="4" fillId="3" borderId="2" xfId="0" applyNumberFormat="1" applyFont="1" applyFill="1" applyBorder="1"/>
    <xf numFmtId="3" fontId="4" fillId="3" borderId="50" xfId="0" applyNumberFormat="1" applyFont="1" applyFill="1" applyBorder="1"/>
    <xf numFmtId="3" fontId="3" fillId="3" borderId="60" xfId="0" applyNumberFormat="1" applyFont="1" applyFill="1" applyBorder="1"/>
    <xf numFmtId="3" fontId="3" fillId="3" borderId="61" xfId="0" applyNumberFormat="1" applyFont="1" applyFill="1" applyBorder="1"/>
    <xf numFmtId="3" fontId="3" fillId="3" borderId="62" xfId="0" applyNumberFormat="1" applyFont="1" applyFill="1" applyBorder="1"/>
    <xf numFmtId="3" fontId="0" fillId="6" borderId="44" xfId="0" applyNumberFormat="1" applyFill="1" applyBorder="1" applyAlignment="1">
      <alignment horizontal="center"/>
    </xf>
    <xf numFmtId="3" fontId="0" fillId="6" borderId="2" xfId="0" applyNumberFormat="1" applyFill="1" applyBorder="1" applyAlignment="1">
      <alignment horizontal="center"/>
    </xf>
    <xf numFmtId="3" fontId="0" fillId="6" borderId="50" xfId="0" applyNumberFormat="1" applyFill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6" xfId="0" applyNumberFormat="1" applyBorder="1" applyAlignment="1">
      <alignment horizontal="center"/>
    </xf>
    <xf numFmtId="3" fontId="1" fillId="0" borderId="3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50" xfId="0" applyNumberFormat="1" applyFont="1" applyFill="1" applyBorder="1" applyAlignment="1">
      <alignment horizontal="right" vertical="center" wrapText="1"/>
    </xf>
    <xf numFmtId="3" fontId="1" fillId="0" borderId="57" xfId="0" applyNumberFormat="1" applyFont="1" applyFill="1" applyBorder="1" applyAlignment="1">
      <alignment horizontal="right"/>
    </xf>
    <xf numFmtId="3" fontId="1" fillId="0" borderId="5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55" xfId="0" applyNumberFormat="1" applyFont="1" applyFill="1" applyBorder="1" applyAlignment="1">
      <alignment horizontal="right"/>
    </xf>
    <xf numFmtId="3" fontId="0" fillId="0" borderId="66" xfId="0" applyNumberFormat="1" applyBorder="1" applyAlignment="1">
      <alignment horizontal="right"/>
    </xf>
    <xf numFmtId="3" fontId="0" fillId="0" borderId="67" xfId="0" applyNumberFormat="1" applyBorder="1" applyAlignment="1">
      <alignment horizontal="right"/>
    </xf>
    <xf numFmtId="3" fontId="0" fillId="0" borderId="62" xfId="0" applyNumberForma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3" fontId="4" fillId="3" borderId="2" xfId="0" applyNumberFormat="1" applyFont="1" applyFill="1" applyBorder="1" applyAlignment="1">
      <alignment horizontal="right"/>
    </xf>
    <xf numFmtId="3" fontId="4" fillId="3" borderId="50" xfId="0" applyNumberFormat="1" applyFont="1" applyFill="1" applyBorder="1" applyAlignment="1">
      <alignment horizontal="right"/>
    </xf>
    <xf numFmtId="3" fontId="3" fillId="3" borderId="60" xfId="0" applyNumberFormat="1" applyFont="1" applyFill="1" applyBorder="1" applyAlignment="1">
      <alignment horizontal="right"/>
    </xf>
    <xf numFmtId="3" fontId="3" fillId="3" borderId="61" xfId="0" applyNumberFormat="1" applyFont="1" applyFill="1" applyBorder="1" applyAlignment="1">
      <alignment horizontal="right"/>
    </xf>
    <xf numFmtId="3" fontId="3" fillId="3" borderId="62" xfId="0" applyNumberFormat="1" applyFont="1" applyFill="1" applyBorder="1" applyAlignment="1">
      <alignment horizontal="right"/>
    </xf>
    <xf numFmtId="3" fontId="0" fillId="0" borderId="60" xfId="0" applyNumberFormat="1" applyBorder="1" applyAlignment="1">
      <alignment horizontal="right"/>
    </xf>
    <xf numFmtId="3" fontId="0" fillId="0" borderId="61" xfId="0" applyNumberFormat="1" applyBorder="1" applyAlignment="1">
      <alignment horizontal="right"/>
    </xf>
    <xf numFmtId="3" fontId="0" fillId="0" borderId="63" xfId="0" applyNumberFormat="1" applyBorder="1" applyAlignment="1">
      <alignment horizontal="right"/>
    </xf>
    <xf numFmtId="3" fontId="0" fillId="0" borderId="64" xfId="0" applyNumberFormat="1" applyBorder="1" applyAlignment="1">
      <alignment horizontal="right"/>
    </xf>
    <xf numFmtId="3" fontId="0" fillId="0" borderId="65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1" fillId="6" borderId="41" xfId="0" applyNumberFormat="1" applyFont="1" applyFill="1" applyBorder="1"/>
    <xf numFmtId="1" fontId="1" fillId="0" borderId="3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1" fontId="1" fillId="0" borderId="57" xfId="0" applyNumberFormat="1" applyFont="1" applyFill="1" applyBorder="1" applyAlignment="1">
      <alignment horizontal="center"/>
    </xf>
    <xf numFmtId="1" fontId="1" fillId="0" borderId="52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55" xfId="0" applyNumberFormat="1" applyFont="1" applyFill="1" applyBorder="1" applyAlignment="1">
      <alignment horizontal="center"/>
    </xf>
    <xf numFmtId="1" fontId="0" fillId="6" borderId="33" xfId="0" applyNumberFormat="1" applyFill="1" applyBorder="1"/>
    <xf numFmtId="1" fontId="0" fillId="6" borderId="2" xfId="0" applyNumberFormat="1" applyFill="1" applyBorder="1"/>
    <xf numFmtId="1" fontId="0" fillId="6" borderId="31" xfId="0" applyNumberFormat="1" applyFill="1" applyBorder="1"/>
    <xf numFmtId="1" fontId="0" fillId="0" borderId="66" xfId="0" applyNumberForma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1" fontId="0" fillId="0" borderId="62" xfId="0" applyNumberFormat="1" applyBorder="1" applyAlignment="1">
      <alignment horizontal="center"/>
    </xf>
    <xf numFmtId="1" fontId="0" fillId="0" borderId="15" xfId="0" applyNumberFormat="1" applyBorder="1" applyAlignment="1">
      <alignment horizontal="right"/>
    </xf>
    <xf numFmtId="1" fontId="0" fillId="0" borderId="55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3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1" xfId="0" applyNumberFormat="1" applyBorder="1" applyAlignment="1">
      <alignment horizontal="right"/>
    </xf>
    <xf numFmtId="1" fontId="0" fillId="0" borderId="34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23" xfId="0" applyNumberFormat="1" applyBorder="1" applyAlignment="1">
      <alignment horizontal="right"/>
    </xf>
    <xf numFmtId="1" fontId="3" fillId="0" borderId="15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/>
    </xf>
    <xf numFmtId="1" fontId="0" fillId="6" borderId="15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16" xfId="0" applyNumberFormat="1" applyFill="1" applyBorder="1" applyAlignment="1">
      <alignment horizontal="center"/>
    </xf>
    <xf numFmtId="1" fontId="3" fillId="6" borderId="15" xfId="0" applyNumberFormat="1" applyFont="1" applyFill="1" applyBorder="1"/>
    <xf numFmtId="1" fontId="3" fillId="6" borderId="1" xfId="0" applyNumberFormat="1" applyFont="1" applyFill="1" applyBorder="1"/>
    <xf numFmtId="1" fontId="3" fillId="6" borderId="16" xfId="0" applyNumberFormat="1" applyFont="1" applyFill="1" applyBorder="1"/>
    <xf numFmtId="1" fontId="0" fillId="6" borderId="17" xfId="0" applyNumberFormat="1" applyFill="1" applyBorder="1" applyAlignment="1">
      <alignment horizontal="center"/>
    </xf>
    <xf numFmtId="1" fontId="0" fillId="6" borderId="18" xfId="0" applyNumberFormat="1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3" fillId="6" borderId="17" xfId="0" applyNumberFormat="1" applyFont="1" applyFill="1" applyBorder="1"/>
    <xf numFmtId="1" fontId="3" fillId="6" borderId="18" xfId="0" applyNumberFormat="1" applyFont="1" applyFill="1" applyBorder="1"/>
    <xf numFmtId="1" fontId="3" fillId="6" borderId="19" xfId="0" applyNumberFormat="1" applyFont="1" applyFill="1" applyBorder="1"/>
    <xf numFmtId="1" fontId="1" fillId="0" borderId="2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4" fillId="3" borderId="12" xfId="0" applyNumberFormat="1" applyFont="1" applyFill="1" applyBorder="1"/>
    <xf numFmtId="1" fontId="4" fillId="3" borderId="2" xfId="0" applyNumberFormat="1" applyFont="1" applyFill="1" applyBorder="1"/>
    <xf numFmtId="1" fontId="4" fillId="3" borderId="50" xfId="0" applyNumberFormat="1" applyFont="1" applyFill="1" applyBorder="1"/>
    <xf numFmtId="1" fontId="3" fillId="3" borderId="60" xfId="0" applyNumberFormat="1" applyFont="1" applyFill="1" applyBorder="1"/>
    <xf numFmtId="1" fontId="3" fillId="3" borderId="61" xfId="0" applyNumberFormat="1" applyFont="1" applyFill="1" applyBorder="1"/>
    <xf numFmtId="1" fontId="3" fillId="3" borderId="62" xfId="0" applyNumberFormat="1" applyFont="1" applyFill="1" applyBorder="1"/>
    <xf numFmtId="1" fontId="0" fillId="6" borderId="44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" fontId="0" fillId="6" borderId="50" xfId="0" applyNumberFormat="1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63" xfId="0" applyNumberFormat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56" xfId="0" applyNumberFormat="1" applyBorder="1" applyAlignment="1">
      <alignment horizontal="center"/>
    </xf>
    <xf numFmtId="0" fontId="1" fillId="0" borderId="0" xfId="0" applyFont="1" applyAlignment="1"/>
    <xf numFmtId="0" fontId="6" fillId="0" borderId="0" xfId="0" applyFont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15" xfId="0" applyFill="1" applyBorder="1" applyAlignment="1">
      <alignment wrapText="1"/>
    </xf>
    <xf numFmtId="0" fontId="0" fillId="5" borderId="17" xfId="0" applyFill="1" applyBorder="1" applyAlignment="1">
      <alignment wrapText="1"/>
    </xf>
    <xf numFmtId="3" fontId="0" fillId="0" borderId="3" xfId="0" applyNumberFormat="1" applyFill="1" applyBorder="1"/>
    <xf numFmtId="3" fontId="0" fillId="0" borderId="37" xfId="0" applyNumberFormat="1" applyBorder="1"/>
    <xf numFmtId="0" fontId="0" fillId="5" borderId="26" xfId="0" applyFill="1" applyBorder="1" applyAlignment="1">
      <alignment wrapText="1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6" borderId="18" xfId="0" applyNumberFormat="1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3" fontId="0" fillId="6" borderId="23" xfId="0" applyNumberFormat="1" applyFill="1" applyBorder="1" applyAlignment="1" applyProtection="1">
      <alignment wrapText="1"/>
      <protection locked="0"/>
    </xf>
    <xf numFmtId="3" fontId="0" fillId="6" borderId="16" xfId="0" applyNumberFormat="1" applyFont="1" applyFill="1" applyBorder="1" applyAlignment="1" applyProtection="1">
      <alignment wrapText="1"/>
      <protection locked="0"/>
    </xf>
    <xf numFmtId="3" fontId="0" fillId="6" borderId="15" xfId="0" applyNumberFormat="1" applyFill="1" applyBorder="1" applyAlignment="1" applyProtection="1">
      <alignment wrapText="1"/>
      <protection locked="0"/>
    </xf>
    <xf numFmtId="3" fontId="3" fillId="6" borderId="15" xfId="0" applyNumberFormat="1" applyFont="1" applyFill="1" applyBorder="1" applyAlignment="1" applyProtection="1">
      <alignment wrapText="1"/>
      <protection locked="0"/>
    </xf>
    <xf numFmtId="3" fontId="3" fillId="6" borderId="1" xfId="0" applyNumberFormat="1" applyFont="1" applyFill="1" applyBorder="1" applyAlignment="1" applyProtection="1">
      <alignment wrapText="1"/>
      <protection locked="0"/>
    </xf>
    <xf numFmtId="3" fontId="3" fillId="6" borderId="16" xfId="0" applyNumberFormat="1" applyFont="1" applyFill="1" applyBorder="1" applyAlignment="1" applyProtection="1">
      <alignment wrapText="1"/>
      <protection locked="0"/>
    </xf>
    <xf numFmtId="3" fontId="3" fillId="6" borderId="23" xfId="1" applyNumberFormat="1" applyBorder="1" applyProtection="1">
      <protection locked="0"/>
    </xf>
    <xf numFmtId="3" fontId="1" fillId="6" borderId="16" xfId="0" applyNumberFormat="1" applyFont="1" applyFill="1" applyBorder="1" applyAlignment="1" applyProtection="1">
      <alignment wrapText="1"/>
      <protection locked="0"/>
    </xf>
    <xf numFmtId="3" fontId="0" fillId="6" borderId="15" xfId="0" applyNumberFormat="1" applyFill="1" applyBorder="1" applyProtection="1">
      <protection locked="0"/>
    </xf>
    <xf numFmtId="3" fontId="3" fillId="6" borderId="15" xfId="0" applyNumberFormat="1" applyFont="1" applyFill="1" applyBorder="1" applyProtection="1">
      <protection locked="0"/>
    </xf>
    <xf numFmtId="3" fontId="4" fillId="6" borderId="16" xfId="0" applyNumberFormat="1" applyFont="1" applyFill="1" applyBorder="1" applyAlignment="1" applyProtection="1">
      <alignment wrapText="1"/>
      <protection locked="0"/>
    </xf>
    <xf numFmtId="3" fontId="1" fillId="6" borderId="3" xfId="0" applyNumberFormat="1" applyFont="1" applyFill="1" applyBorder="1" applyAlignment="1" applyProtection="1">
      <alignment wrapText="1"/>
      <protection locked="0"/>
    </xf>
    <xf numFmtId="3" fontId="0" fillId="6" borderId="38" xfId="0" applyNumberFormat="1" applyFill="1" applyBorder="1" applyProtection="1">
      <protection locked="0"/>
    </xf>
    <xf numFmtId="3" fontId="0" fillId="6" borderId="18" xfId="0" applyNumberFormat="1" applyFill="1" applyBorder="1" applyProtection="1">
      <protection locked="0"/>
    </xf>
    <xf numFmtId="3" fontId="0" fillId="6" borderId="19" xfId="0" applyNumberFormat="1" applyFill="1" applyBorder="1" applyProtection="1">
      <protection locked="0"/>
    </xf>
    <xf numFmtId="3" fontId="0" fillId="6" borderId="17" xfId="0" applyNumberFormat="1" applyFill="1" applyBorder="1" applyProtection="1">
      <protection locked="0"/>
    </xf>
    <xf numFmtId="3" fontId="3" fillId="6" borderId="17" xfId="0" applyNumberFormat="1" applyFont="1" applyFill="1" applyBorder="1" applyProtection="1">
      <protection locked="0"/>
    </xf>
    <xf numFmtId="3" fontId="3" fillId="6" borderId="18" xfId="0" applyNumberFormat="1" applyFont="1" applyFill="1" applyBorder="1" applyProtection="1">
      <protection locked="0"/>
    </xf>
    <xf numFmtId="3" fontId="3" fillId="6" borderId="18" xfId="0" applyNumberFormat="1" applyFont="1" applyFill="1" applyBorder="1" applyAlignment="1" applyProtection="1">
      <alignment wrapText="1"/>
      <protection locked="0"/>
    </xf>
    <xf numFmtId="3" fontId="3" fillId="6" borderId="19" xfId="0" applyNumberFormat="1" applyFont="1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3" fillId="6" borderId="16" xfId="0" applyFont="1" applyFill="1" applyBorder="1" applyProtection="1">
      <protection locked="0"/>
    </xf>
    <xf numFmtId="3" fontId="0" fillId="6" borderId="33" xfId="0" applyNumberFormat="1" applyFill="1" applyBorder="1" applyAlignment="1" applyProtection="1">
      <alignment horizontal="right"/>
      <protection locked="0"/>
    </xf>
    <xf numFmtId="3" fontId="0" fillId="6" borderId="2" xfId="0" applyNumberFormat="1" applyFill="1" applyBorder="1" applyAlignment="1" applyProtection="1">
      <alignment horizontal="right"/>
      <protection locked="0"/>
    </xf>
    <xf numFmtId="3" fontId="0" fillId="6" borderId="3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0" fillId="6" borderId="1" xfId="0" applyNumberFormat="1" applyFill="1" applyBorder="1" applyAlignment="1" applyProtection="1">
      <alignment horizontal="right"/>
      <protection locked="0"/>
    </xf>
    <xf numFmtId="3" fontId="0" fillId="6" borderId="16" xfId="0" applyNumberFormat="1" applyFill="1" applyBorder="1" applyAlignment="1" applyProtection="1">
      <alignment horizontal="right"/>
      <protection locked="0"/>
    </xf>
    <xf numFmtId="3" fontId="3" fillId="6" borderId="15" xfId="0" applyNumberFormat="1" applyFont="1" applyFill="1" applyBorder="1" applyAlignment="1" applyProtection="1">
      <alignment horizontal="right"/>
      <protection locked="0"/>
    </xf>
    <xf numFmtId="3" fontId="3" fillId="6" borderId="1" xfId="0" applyNumberFormat="1" applyFont="1" applyFill="1" applyBorder="1" applyAlignment="1" applyProtection="1">
      <alignment horizontal="right"/>
      <protection locked="0"/>
    </xf>
    <xf numFmtId="3" fontId="3" fillId="6" borderId="16" xfId="0" applyNumberFormat="1" applyFont="1" applyFill="1" applyBorder="1" applyAlignment="1" applyProtection="1">
      <alignment horizontal="right"/>
      <protection locked="0"/>
    </xf>
    <xf numFmtId="3" fontId="0" fillId="6" borderId="17" xfId="0" applyNumberFormat="1" applyFill="1" applyBorder="1" applyAlignment="1" applyProtection="1">
      <alignment horizontal="right"/>
      <protection locked="0"/>
    </xf>
    <xf numFmtId="3" fontId="0" fillId="6" borderId="18" xfId="0" applyNumberFormat="1" applyFill="1" applyBorder="1" applyAlignment="1" applyProtection="1">
      <alignment horizontal="right"/>
      <protection locked="0"/>
    </xf>
    <xf numFmtId="3" fontId="0" fillId="6" borderId="19" xfId="0" applyNumberFormat="1" applyFill="1" applyBorder="1" applyAlignment="1" applyProtection="1">
      <alignment horizontal="right"/>
      <protection locked="0"/>
    </xf>
    <xf numFmtId="3" fontId="3" fillId="6" borderId="17" xfId="0" applyNumberFormat="1" applyFont="1" applyFill="1" applyBorder="1" applyAlignment="1" applyProtection="1">
      <alignment horizontal="right"/>
      <protection locked="0"/>
    </xf>
    <xf numFmtId="3" fontId="3" fillId="6" borderId="18" xfId="0" applyNumberFormat="1" applyFont="1" applyFill="1" applyBorder="1" applyAlignment="1" applyProtection="1">
      <alignment horizontal="right"/>
      <protection locked="0"/>
    </xf>
    <xf numFmtId="3" fontId="3" fillId="6" borderId="19" xfId="0" applyNumberFormat="1" applyFont="1" applyFill="1" applyBorder="1" applyAlignment="1" applyProtection="1">
      <alignment horizontal="right"/>
      <protection locked="0"/>
    </xf>
    <xf numFmtId="3" fontId="0" fillId="6" borderId="44" xfId="0" applyNumberFormat="1" applyFill="1" applyBorder="1" applyAlignment="1" applyProtection="1">
      <alignment horizontal="right"/>
      <protection locked="0"/>
    </xf>
    <xf numFmtId="3" fontId="0" fillId="6" borderId="50" xfId="0" applyNumberFormat="1" applyFill="1" applyBorder="1" applyAlignment="1" applyProtection="1">
      <alignment horizontal="right"/>
      <protection locked="0"/>
    </xf>
    <xf numFmtId="3" fontId="1" fillId="6" borderId="41" xfId="0" applyNumberFormat="1" applyFont="1" applyFill="1" applyBorder="1" applyProtection="1">
      <protection locked="0"/>
    </xf>
    <xf numFmtId="3" fontId="0" fillId="6" borderId="33" xfId="0" applyNumberFormat="1" applyFill="1" applyBorder="1" applyProtection="1">
      <protection locked="0"/>
    </xf>
    <xf numFmtId="3" fontId="0" fillId="6" borderId="2" xfId="0" applyNumberFormat="1" applyFill="1" applyBorder="1" applyProtection="1">
      <protection locked="0"/>
    </xf>
    <xf numFmtId="3" fontId="0" fillId="6" borderId="31" xfId="0" applyNumberFormat="1" applyFill="1" applyBorder="1" applyProtection="1">
      <protection locked="0"/>
    </xf>
    <xf numFmtId="3" fontId="0" fillId="6" borderId="15" xfId="0" applyNumberFormat="1" applyFill="1" applyBorder="1" applyAlignment="1" applyProtection="1">
      <alignment horizontal="center"/>
      <protection locked="0"/>
    </xf>
    <xf numFmtId="3" fontId="0" fillId="6" borderId="1" xfId="0" applyNumberFormat="1" applyFill="1" applyBorder="1" applyAlignment="1" applyProtection="1">
      <alignment horizontal="center"/>
      <protection locked="0"/>
    </xf>
    <xf numFmtId="3" fontId="0" fillId="6" borderId="16" xfId="0" applyNumberFormat="1" applyFill="1" applyBorder="1" applyAlignment="1" applyProtection="1">
      <alignment horizontal="center"/>
      <protection locked="0"/>
    </xf>
    <xf numFmtId="3" fontId="3" fillId="6" borderId="1" xfId="0" applyNumberFormat="1" applyFont="1" applyFill="1" applyBorder="1" applyProtection="1">
      <protection locked="0"/>
    </xf>
    <xf numFmtId="3" fontId="3" fillId="6" borderId="16" xfId="0" applyNumberFormat="1" applyFont="1" applyFill="1" applyBorder="1" applyProtection="1">
      <protection locked="0"/>
    </xf>
    <xf numFmtId="3" fontId="0" fillId="6" borderId="17" xfId="0" applyNumberFormat="1" applyFill="1" applyBorder="1" applyAlignment="1" applyProtection="1">
      <alignment horizontal="center"/>
      <protection locked="0"/>
    </xf>
    <xf numFmtId="3" fontId="0" fillId="6" borderId="18" xfId="0" applyNumberFormat="1" applyFill="1" applyBorder="1" applyAlignment="1" applyProtection="1">
      <alignment horizontal="center"/>
      <protection locked="0"/>
    </xf>
    <xf numFmtId="3" fontId="0" fillId="6" borderId="19" xfId="0" applyNumberFormat="1" applyFill="1" applyBorder="1" applyAlignment="1" applyProtection="1">
      <alignment horizontal="center"/>
      <protection locked="0"/>
    </xf>
    <xf numFmtId="3" fontId="0" fillId="6" borderId="44" xfId="0" applyNumberFormat="1" applyFill="1" applyBorder="1" applyAlignment="1" applyProtection="1">
      <alignment horizontal="center"/>
      <protection locked="0"/>
    </xf>
    <xf numFmtId="3" fontId="0" fillId="6" borderId="2" xfId="0" applyNumberFormat="1" applyFill="1" applyBorder="1" applyAlignment="1" applyProtection="1">
      <alignment horizontal="center"/>
      <protection locked="0"/>
    </xf>
    <xf numFmtId="3" fontId="0" fillId="6" borderId="50" xfId="0" applyNumberForma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1" fillId="6" borderId="16" xfId="0" applyFont="1" applyFill="1" applyBorder="1" applyAlignment="1" applyProtection="1">
      <alignment horizontal="left" vertical="center" wrapText="1"/>
      <protection locked="0"/>
    </xf>
    <xf numFmtId="0" fontId="0" fillId="6" borderId="23" xfId="0" applyFill="1" applyBorder="1" applyAlignment="1" applyProtection="1">
      <alignment horizontal="left" vertical="center" wrapText="1"/>
      <protection locked="0"/>
    </xf>
    <xf numFmtId="0" fontId="0" fillId="6" borderId="1" xfId="0" applyFill="1" applyBorder="1" applyAlignment="1" applyProtection="1">
      <alignment horizontal="left" vertical="center" wrapText="1"/>
      <protection locked="0"/>
    </xf>
    <xf numFmtId="3" fontId="0" fillId="6" borderId="1" xfId="0" applyNumberForma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6" borderId="19" xfId="0" applyFont="1" applyFill="1" applyBorder="1" applyAlignment="1" applyProtection="1">
      <alignment horizontal="left" vertical="center" wrapText="1"/>
      <protection locked="0"/>
    </xf>
    <xf numFmtId="0" fontId="0" fillId="6" borderId="38" xfId="0" applyFill="1" applyBorder="1" applyAlignment="1" applyProtection="1">
      <alignment horizontal="left" vertical="center" wrapText="1"/>
      <protection locked="0"/>
    </xf>
    <xf numFmtId="0" fontId="0" fillId="6" borderId="18" xfId="0" applyFill="1" applyBorder="1" applyAlignment="1" applyProtection="1">
      <alignment horizontal="left" vertical="center" wrapText="1"/>
      <protection locked="0"/>
    </xf>
    <xf numFmtId="3" fontId="0" fillId="6" borderId="18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6" borderId="31" xfId="0" applyFill="1" applyBorder="1" applyAlignment="1" applyProtection="1">
      <alignment horizontal="left" vertical="center" wrapText="1"/>
      <protection locked="0"/>
    </xf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9" xfId="0" applyFill="1" applyBorder="1" applyAlignment="1" applyProtection="1">
      <alignment horizontal="left" vertical="center" wrapText="1"/>
      <protection locked="0"/>
    </xf>
    <xf numFmtId="0" fontId="1" fillId="5" borderId="33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2" fontId="0" fillId="0" borderId="23" xfId="0" applyNumberFormat="1" applyFill="1" applyBorder="1"/>
    <xf numFmtId="2" fontId="0" fillId="0" borderId="1" xfId="0" applyNumberFormat="1" applyFill="1" applyBorder="1"/>
    <xf numFmtId="2" fontId="0" fillId="0" borderId="16" xfId="0" applyNumberFormat="1" applyFill="1" applyBorder="1"/>
    <xf numFmtId="2" fontId="0" fillId="0" borderId="15" xfId="0" applyNumberFormat="1" applyFill="1" applyBorder="1"/>
    <xf numFmtId="2" fontId="3" fillId="0" borderId="15" xfId="0" applyNumberFormat="1" applyFont="1" applyFill="1" applyBorder="1"/>
    <xf numFmtId="2" fontId="3" fillId="0" borderId="1" xfId="0" applyNumberFormat="1" applyFont="1" applyFill="1" applyBorder="1"/>
    <xf numFmtId="2" fontId="3" fillId="0" borderId="16" xfId="0" applyNumberFormat="1" applyFont="1" applyFill="1" applyBorder="1"/>
    <xf numFmtId="4" fontId="0" fillId="0" borderId="23" xfId="0" applyNumberFormat="1" applyBorder="1"/>
    <xf numFmtId="4" fontId="0" fillId="0" borderId="1" xfId="0" applyNumberFormat="1" applyBorder="1"/>
    <xf numFmtId="4" fontId="0" fillId="0" borderId="16" xfId="0" applyNumberFormat="1" applyBorder="1"/>
    <xf numFmtId="4" fontId="0" fillId="0" borderId="34" xfId="0" applyNumberFormat="1" applyBorder="1"/>
    <xf numFmtId="4" fontId="0" fillId="0" borderId="15" xfId="0" applyNumberFormat="1" applyBorder="1"/>
    <xf numFmtId="4" fontId="0" fillId="0" borderId="30" xfId="0" applyNumberFormat="1" applyBorder="1"/>
    <xf numFmtId="4" fontId="3" fillId="0" borderId="15" xfId="0" applyNumberFormat="1" applyFont="1" applyBorder="1"/>
    <xf numFmtId="4" fontId="3" fillId="0" borderId="23" xfId="0" applyNumberFormat="1" applyFont="1" applyBorder="1"/>
    <xf numFmtId="4" fontId="3" fillId="0" borderId="16" xfId="0" applyNumberFormat="1" applyFont="1" applyBorder="1"/>
    <xf numFmtId="4" fontId="0" fillId="0" borderId="3" xfId="0" applyNumberFormat="1" applyBorder="1"/>
    <xf numFmtId="0" fontId="0" fillId="6" borderId="18" xfId="0" applyFill="1" applyBorder="1" applyAlignment="1" applyProtection="1">
      <alignment wrapText="1"/>
      <protection locked="0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3" fontId="0" fillId="0" borderId="39" xfId="0" applyNumberFormat="1" applyFill="1" applyBorder="1" applyAlignment="1">
      <alignment horizontal="center"/>
    </xf>
    <xf numFmtId="3" fontId="0" fillId="0" borderId="40" xfId="0" applyNumberFormat="1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5" borderId="53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 wrapText="1"/>
    </xf>
    <xf numFmtId="0" fontId="4" fillId="3" borderId="55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3" fontId="0" fillId="0" borderId="42" xfId="0" applyNumberForma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3" fillId="0" borderId="41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3" fontId="0" fillId="0" borderId="22" xfId="0" applyNumberFormat="1" applyBorder="1" applyAlignment="1">
      <alignment horizontal="center" wrapText="1"/>
    </xf>
    <xf numFmtId="10" fontId="0" fillId="0" borderId="20" xfId="0" applyNumberFormat="1" applyBorder="1" applyAlignment="1">
      <alignment horizontal="center" wrapText="1"/>
    </xf>
    <xf numFmtId="10" fontId="0" fillId="0" borderId="21" xfId="0" applyNumberFormat="1" applyBorder="1" applyAlignment="1">
      <alignment horizontal="center" wrapText="1"/>
    </xf>
    <xf numFmtId="10" fontId="0" fillId="0" borderId="22" xfId="0" applyNumberForma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6" borderId="5" xfId="0" applyFill="1" applyBorder="1" applyAlignment="1" applyProtection="1">
      <alignment horizontal="center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1" fillId="4" borderId="4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left"/>
    </xf>
    <xf numFmtId="0" fontId="1" fillId="4" borderId="2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5" xfId="0" applyFill="1" applyBorder="1" applyAlignment="1" applyProtection="1">
      <alignment horizontal="center"/>
      <protection locked="0"/>
    </xf>
    <xf numFmtId="0" fontId="0" fillId="6" borderId="46" xfId="0" applyFill="1" applyBorder="1" applyAlignment="1" applyProtection="1">
      <alignment horizontal="center"/>
      <protection locked="0"/>
    </xf>
    <xf numFmtId="0" fontId="0" fillId="6" borderId="47" xfId="0" applyFill="1" applyBorder="1" applyAlignment="1" applyProtection="1">
      <alignment horizontal="center"/>
      <protection locked="0"/>
    </xf>
    <xf numFmtId="0" fontId="0" fillId="6" borderId="48" xfId="0" applyFill="1" applyBorder="1" applyAlignment="1" applyProtection="1">
      <alignment horizontal="center"/>
      <protection locked="0"/>
    </xf>
    <xf numFmtId="0" fontId="0" fillId="6" borderId="49" xfId="0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0" fillId="3" borderId="34" xfId="0" applyNumberFormat="1" applyFill="1" applyBorder="1" applyAlignment="1">
      <alignment horizontal="right"/>
    </xf>
    <xf numFmtId="3" fontId="0" fillId="3" borderId="30" xfId="0" applyNumberFormat="1" applyFill="1" applyBorder="1" applyAlignment="1">
      <alignment horizontal="right"/>
    </xf>
    <xf numFmtId="3" fontId="0" fillId="3" borderId="35" xfId="0" applyNumberFormat="1" applyFill="1" applyBorder="1" applyAlignment="1">
      <alignment horizontal="right"/>
    </xf>
    <xf numFmtId="3" fontId="0" fillId="0" borderId="68" xfId="0" applyNumberFormat="1" applyBorder="1" applyAlignment="1">
      <alignment horizontal="right"/>
    </xf>
    <xf numFmtId="3" fontId="0" fillId="0" borderId="69" xfId="0" applyNumberFormat="1" applyBorder="1" applyAlignment="1">
      <alignment horizontal="right"/>
    </xf>
    <xf numFmtId="3" fontId="0" fillId="0" borderId="70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3" fontId="0" fillId="0" borderId="30" xfId="0" applyNumberFormat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34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1" fontId="0" fillId="3" borderId="34" xfId="0" applyNumberFormat="1" applyFill="1" applyBorder="1" applyAlignment="1">
      <alignment horizontal="center"/>
    </xf>
    <xf numFmtId="1" fontId="0" fillId="3" borderId="30" xfId="0" applyNumberFormat="1" applyFill="1" applyBorder="1" applyAlignment="1">
      <alignment horizontal="center"/>
    </xf>
    <xf numFmtId="1" fontId="0" fillId="3" borderId="35" xfId="0" applyNumberFormat="1" applyFill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/>
    <xf numFmtId="0" fontId="1" fillId="4" borderId="11" xfId="0" applyFont="1" applyFill="1" applyBorder="1" applyAlignment="1">
      <alignment horizontal="center" vertical="center" wrapText="1"/>
    </xf>
    <xf numFmtId="0" fontId="1" fillId="4" borderId="59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1" fillId="4" borderId="49" xfId="0" applyFont="1" applyFill="1" applyBorder="1" applyAlignment="1">
      <alignment horizontal="center"/>
    </xf>
  </cellXfs>
  <cellStyles count="2">
    <cellStyle name="Jó" xfId="1" builtinId="26" customBuiltin="1"/>
    <cellStyle name="Normá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/>
  <dimension ref="A1:Q16"/>
  <sheetViews>
    <sheetView showGridLines="0" tabSelected="1" zoomScale="70" zoomScaleNormal="70" workbookViewId="0">
      <selection activeCell="C4" sqref="C4:G4"/>
    </sheetView>
  </sheetViews>
  <sheetFormatPr defaultColWidth="0" defaultRowHeight="15" zeroHeight="1"/>
  <cols>
    <col min="1" max="1" width="17" style="1" customWidth="1"/>
    <col min="2" max="2" width="33.7109375" style="1" customWidth="1"/>
    <col min="3" max="3" width="20.85546875" style="1" customWidth="1"/>
    <col min="4" max="4" width="21.28515625" style="1" customWidth="1"/>
    <col min="5" max="5" width="11" style="1" customWidth="1"/>
    <col min="6" max="6" width="14.140625" style="1" customWidth="1"/>
    <col min="7" max="7" width="14.7109375" style="1" customWidth="1"/>
    <col min="8" max="8" width="17.85546875" style="1" customWidth="1"/>
    <col min="9" max="9" width="18" style="33" customWidth="1"/>
    <col min="10" max="10" width="48.42578125" style="33" customWidth="1"/>
    <col min="11" max="11" width="19.42578125" style="33" hidden="1" customWidth="1"/>
    <col min="12" max="12" width="20.140625" style="33" customWidth="1"/>
    <col min="13" max="13" width="6.140625" style="32" customWidth="1"/>
    <col min="14" max="16" width="17.85546875" hidden="1" customWidth="1"/>
    <col min="17" max="17" width="11.28515625" hidden="1" customWidth="1"/>
    <col min="18" max="16384" width="8.85546875" hidden="1"/>
  </cols>
  <sheetData>
    <row r="1" spans="1:14" ht="15" customHeight="1"/>
    <row r="2" spans="1:14" ht="15" customHeight="1" thickBot="1">
      <c r="K2" s="34"/>
    </row>
    <row r="3" spans="1:14" ht="163.5" customHeight="1" thickBot="1">
      <c r="A3" s="37" t="s">
        <v>32</v>
      </c>
      <c r="B3" s="39" t="s">
        <v>59</v>
      </c>
      <c r="C3" s="37" t="s">
        <v>6</v>
      </c>
      <c r="D3" s="40" t="s">
        <v>31</v>
      </c>
      <c r="E3" s="40" t="s">
        <v>90</v>
      </c>
      <c r="F3" s="40" t="s">
        <v>91</v>
      </c>
      <c r="G3" s="40" t="s">
        <v>92</v>
      </c>
      <c r="H3" s="41"/>
      <c r="I3" s="40" t="s">
        <v>192</v>
      </c>
      <c r="J3" s="40" t="s">
        <v>193</v>
      </c>
      <c r="K3" s="40"/>
      <c r="L3" s="39" t="s">
        <v>191</v>
      </c>
      <c r="M3" s="31"/>
      <c r="N3" s="32"/>
    </row>
    <row r="4" spans="1:14" ht="120">
      <c r="A4" s="350" t="s">
        <v>0</v>
      </c>
      <c r="B4" s="331"/>
      <c r="C4" s="336"/>
      <c r="D4" s="337"/>
      <c r="E4" s="338"/>
      <c r="F4" s="338"/>
      <c r="G4" s="338"/>
      <c r="H4" s="333" t="str">
        <f>IF(AND(E4&lt;50,OR(F4&lt;=10000000,G4&lt;=10000000)),"kisvállalkozás",IF(OR(E4&gt;=250,F4&gt;50000000,G4&gt;43000000),"nagyvállalkozás", "középvállalkozás"))</f>
        <v>kisvállalkozás</v>
      </c>
      <c r="I4" s="332" t="str">
        <f>IF(D4="igen",H4,"nem releváns")</f>
        <v>nem releváns</v>
      </c>
      <c r="J4" s="334" t="s">
        <v>18</v>
      </c>
      <c r="K4" s="274"/>
      <c r="L4" s="347"/>
    </row>
    <row r="5" spans="1:14">
      <c r="A5" s="351" t="s">
        <v>1</v>
      </c>
      <c r="B5" s="335"/>
      <c r="C5" s="336"/>
      <c r="D5" s="337"/>
      <c r="E5" s="338"/>
      <c r="F5" s="338"/>
      <c r="G5" s="338"/>
      <c r="H5" s="339" t="str">
        <f t="shared" ref="H5:H9" si="0">IF(AND(E5&lt;50,OR(F5&lt;=10000000,G5&lt;=10000000)),"kisvállalkozás",IF(OR(E5&gt;=250,F5&gt;50000000,G5&gt;43000000),"nagyvállalkozás", "középvállalkozás"))</f>
        <v>kisvállalkozás</v>
      </c>
      <c r="I5" s="340" t="str">
        <f t="shared" ref="I5:I9" si="1">IF(D5="igen",H5,"nem releváns")</f>
        <v>nem releváns</v>
      </c>
      <c r="J5" s="337"/>
      <c r="K5" s="274"/>
      <c r="L5" s="348"/>
    </row>
    <row r="6" spans="1:14">
      <c r="A6" s="351" t="s">
        <v>2</v>
      </c>
      <c r="B6" s="335"/>
      <c r="C6" s="336"/>
      <c r="D6" s="337"/>
      <c r="E6" s="338"/>
      <c r="F6" s="338"/>
      <c r="G6" s="338"/>
      <c r="H6" s="339" t="str">
        <f t="shared" si="0"/>
        <v>kisvállalkozás</v>
      </c>
      <c r="I6" s="340" t="str">
        <f t="shared" ref="I6:I7" si="2">IF(D6="igen",H6,"nem releváns")</f>
        <v>nem releváns</v>
      </c>
      <c r="J6" s="337"/>
      <c r="K6" s="274"/>
      <c r="L6" s="348"/>
    </row>
    <row r="7" spans="1:14">
      <c r="A7" s="351" t="s">
        <v>3</v>
      </c>
      <c r="B7" s="335"/>
      <c r="C7" s="336"/>
      <c r="D7" s="337"/>
      <c r="E7" s="338"/>
      <c r="F7" s="338"/>
      <c r="G7" s="338"/>
      <c r="H7" s="339" t="str">
        <f t="shared" si="0"/>
        <v>kisvállalkozás</v>
      </c>
      <c r="I7" s="340" t="str">
        <f t="shared" si="2"/>
        <v>nem releváns</v>
      </c>
      <c r="J7" s="337"/>
      <c r="K7" s="274"/>
      <c r="L7" s="348"/>
    </row>
    <row r="8" spans="1:14">
      <c r="A8" s="351" t="s">
        <v>4</v>
      </c>
      <c r="B8" s="335"/>
      <c r="C8" s="336"/>
      <c r="D8" s="337"/>
      <c r="E8" s="338"/>
      <c r="F8" s="338"/>
      <c r="G8" s="338"/>
      <c r="H8" s="339" t="str">
        <f t="shared" si="0"/>
        <v>kisvállalkozás</v>
      </c>
      <c r="I8" s="340" t="str">
        <f t="shared" si="1"/>
        <v>nem releváns</v>
      </c>
      <c r="J8" s="337"/>
      <c r="K8" s="274" t="str">
        <f t="shared" ref="K8:K9" si="3">LEFT(J8,3)</f>
        <v/>
      </c>
      <c r="L8" s="348"/>
    </row>
    <row r="9" spans="1:14" ht="15.75" thickBot="1">
      <c r="A9" s="352" t="s">
        <v>5</v>
      </c>
      <c r="B9" s="341"/>
      <c r="C9" s="342"/>
      <c r="D9" s="343"/>
      <c r="E9" s="344"/>
      <c r="F9" s="344"/>
      <c r="G9" s="344"/>
      <c r="H9" s="345" t="str">
        <f t="shared" si="0"/>
        <v>kisvállalkozás</v>
      </c>
      <c r="I9" s="346" t="str">
        <f t="shared" si="1"/>
        <v>nem releváns</v>
      </c>
      <c r="J9" s="343"/>
      <c r="K9" s="370" t="str">
        <f t="shared" si="3"/>
        <v/>
      </c>
      <c r="L9" s="349"/>
    </row>
    <row r="10" spans="1:14">
      <c r="A10" s="373" t="s">
        <v>97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</row>
    <row r="11" spans="1:14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</row>
    <row r="12" spans="1:14"/>
    <row r="13" spans="1:14">
      <c r="A13" s="372" t="s">
        <v>89</v>
      </c>
      <c r="B13" s="372"/>
      <c r="C13" s="372"/>
      <c r="D13" s="372"/>
      <c r="E13" s="372"/>
      <c r="F13" s="372"/>
      <c r="G13" s="372"/>
      <c r="H13" s="372"/>
      <c r="I13" s="372"/>
    </row>
    <row r="14" spans="1:14" ht="51" customHeight="1" thickBot="1">
      <c r="A14" s="371" t="s">
        <v>88</v>
      </c>
      <c r="B14" s="371"/>
      <c r="C14" s="371"/>
      <c r="D14" s="371"/>
      <c r="E14" s="371"/>
      <c r="F14" s="371"/>
      <c r="G14" s="371"/>
      <c r="H14" s="371"/>
      <c r="I14" s="371"/>
      <c r="J14" s="371"/>
      <c r="K14" s="371"/>
      <c r="L14" s="371"/>
    </row>
    <row r="15" spans="1:14" ht="30.75" thickBot="1">
      <c r="C15" s="104" t="s">
        <v>41</v>
      </c>
      <c r="D15" s="330" t="s">
        <v>42</v>
      </c>
      <c r="I15" s="35"/>
      <c r="J15" s="35"/>
      <c r="K15" s="35"/>
      <c r="L15" s="35"/>
    </row>
    <row r="16" spans="1:14"/>
  </sheetData>
  <dataConsolidate/>
  <mergeCells count="3">
    <mergeCell ref="A14:L14"/>
    <mergeCell ref="A13:I13"/>
    <mergeCell ref="A10:M10"/>
  </mergeCells>
  <dataValidations count="4">
    <dataValidation type="list" allowBlank="1" showInputMessage="1" showErrorMessage="1" sqref="Q6:Q9 M5:Q5 D4:D9">
      <formula1>lista2</formula1>
    </dataValidation>
    <dataValidation type="list" allowBlank="1" showInputMessage="1" showErrorMessage="1" sqref="C4:C9">
      <formula1>lista1</formula1>
    </dataValidation>
    <dataValidation type="list" allowBlank="1" showInputMessage="1" showErrorMessage="1" sqref="J4:K9">
      <formula1>lista3</formula1>
    </dataValidation>
    <dataValidation type="list" allowBlank="1" showInputMessage="1" showErrorMessage="1" sqref="L4:L9">
      <formula1>lista4</formula1>
    </dataValidation>
  </dataValidations>
  <pageMargins left="0.7" right="0.7" top="0.75" bottom="0.75" header="0.3" footer="0.3"/>
  <pageSetup paperSize="9" orientation="portrait" r:id="rId1"/>
  <ignoredErrors>
    <ignoredError sqref="I8:I9 I7 I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Z56"/>
  <sheetViews>
    <sheetView showGridLines="0" zoomScale="70" zoomScaleNormal="70" workbookViewId="0">
      <selection activeCell="C7" sqref="C7"/>
    </sheetView>
  </sheetViews>
  <sheetFormatPr defaultColWidth="0" defaultRowHeight="15" zeroHeight="1"/>
  <cols>
    <col min="1" max="1" width="29.7109375" customWidth="1"/>
    <col min="2" max="2" width="16.7109375" customWidth="1"/>
    <col min="3" max="3" width="18.42578125" customWidth="1"/>
    <col min="4" max="4" width="18" customWidth="1"/>
    <col min="5" max="5" width="21" customWidth="1"/>
    <col min="6" max="6" width="16.7109375" customWidth="1"/>
    <col min="7" max="7" width="18.42578125" customWidth="1"/>
    <col min="8" max="8" width="18" customWidth="1"/>
    <col min="9" max="9" width="21" customWidth="1"/>
    <col min="10" max="10" width="16.7109375" customWidth="1"/>
    <col min="11" max="11" width="18.42578125" customWidth="1"/>
    <col min="12" max="12" width="18" customWidth="1"/>
    <col min="13" max="13" width="21" customWidth="1"/>
    <col min="14" max="14" width="16.7109375" customWidth="1"/>
    <col min="15" max="15" width="18.42578125" customWidth="1"/>
    <col min="16" max="16" width="18" customWidth="1"/>
    <col min="17" max="17" width="21" customWidth="1"/>
    <col min="18" max="18" width="16.7109375" customWidth="1"/>
    <col min="19" max="19" width="18.42578125" customWidth="1"/>
    <col min="20" max="20" width="18" customWidth="1"/>
    <col min="21" max="21" width="21" customWidth="1"/>
    <col min="22" max="22" width="16.7109375" customWidth="1"/>
    <col min="23" max="23" width="18.42578125" customWidth="1"/>
    <col min="24" max="24" width="18" customWidth="1"/>
    <col min="25" max="25" width="21" customWidth="1"/>
    <col min="26" max="26" width="16.42578125" customWidth="1"/>
    <col min="27" max="16384" width="8.85546875" hidden="1"/>
  </cols>
  <sheetData>
    <row r="1" spans="1:26">
      <c r="A1" s="45"/>
      <c r="B1" s="383" t="s">
        <v>60</v>
      </c>
      <c r="C1" s="384"/>
      <c r="D1" s="384"/>
      <c r="E1" s="385"/>
      <c r="F1" s="383" t="s">
        <v>61</v>
      </c>
      <c r="G1" s="384"/>
      <c r="H1" s="384"/>
      <c r="I1" s="385"/>
      <c r="J1" s="383" t="s">
        <v>62</v>
      </c>
      <c r="K1" s="384"/>
      <c r="L1" s="384"/>
      <c r="M1" s="385"/>
      <c r="N1" s="388" t="s">
        <v>63</v>
      </c>
      <c r="O1" s="389"/>
      <c r="P1" s="389"/>
      <c r="Q1" s="390"/>
      <c r="R1" s="383" t="s">
        <v>64</v>
      </c>
      <c r="S1" s="384"/>
      <c r="T1" s="384"/>
      <c r="U1" s="385"/>
      <c r="V1" s="383" t="s">
        <v>65</v>
      </c>
      <c r="W1" s="384"/>
      <c r="X1" s="384"/>
      <c r="Y1" s="385"/>
    </row>
    <row r="2" spans="1:26">
      <c r="A2" s="44"/>
      <c r="B2" s="380">
        <f>Alapadatok!B4</f>
        <v>0</v>
      </c>
      <c r="C2" s="381"/>
      <c r="D2" s="381"/>
      <c r="E2" s="382"/>
      <c r="F2" s="380">
        <f>Alapadatok!B5</f>
        <v>0</v>
      </c>
      <c r="G2" s="381"/>
      <c r="H2" s="381"/>
      <c r="I2" s="382"/>
      <c r="J2" s="380">
        <f>Alapadatok!B6</f>
        <v>0</v>
      </c>
      <c r="K2" s="381"/>
      <c r="L2" s="381"/>
      <c r="M2" s="382"/>
      <c r="N2" s="391">
        <f>Alapadatok!B7</f>
        <v>0</v>
      </c>
      <c r="O2" s="392"/>
      <c r="P2" s="392"/>
      <c r="Q2" s="393"/>
      <c r="R2" s="394">
        <f>Alapadatok!B8</f>
        <v>0</v>
      </c>
      <c r="S2" s="395"/>
      <c r="T2" s="395"/>
      <c r="U2" s="396"/>
      <c r="V2" s="394">
        <f>Alapadatok!B9</f>
        <v>0</v>
      </c>
      <c r="W2" s="395"/>
      <c r="X2" s="395"/>
      <c r="Y2" s="396"/>
    </row>
    <row r="3" spans="1:26" ht="60.75" thickBot="1">
      <c r="A3" s="46"/>
      <c r="B3" s="38" t="s">
        <v>35</v>
      </c>
      <c r="C3" s="72" t="s">
        <v>189</v>
      </c>
      <c r="D3" s="72" t="s">
        <v>71</v>
      </c>
      <c r="E3" s="73" t="s">
        <v>72</v>
      </c>
      <c r="F3" s="38" t="s">
        <v>35</v>
      </c>
      <c r="G3" s="72" t="s">
        <v>189</v>
      </c>
      <c r="H3" s="72" t="s">
        <v>40</v>
      </c>
      <c r="I3" s="73" t="s">
        <v>39</v>
      </c>
      <c r="J3" s="38" t="s">
        <v>35</v>
      </c>
      <c r="K3" s="72" t="s">
        <v>189</v>
      </c>
      <c r="L3" s="72" t="s">
        <v>40</v>
      </c>
      <c r="M3" s="73" t="s">
        <v>39</v>
      </c>
      <c r="N3" s="74" t="s">
        <v>35</v>
      </c>
      <c r="O3" s="75" t="s">
        <v>189</v>
      </c>
      <c r="P3" s="75" t="s">
        <v>40</v>
      </c>
      <c r="Q3" s="76" t="s">
        <v>39</v>
      </c>
      <c r="R3" s="38" t="s">
        <v>35</v>
      </c>
      <c r="S3" s="72" t="s">
        <v>189</v>
      </c>
      <c r="T3" s="72" t="s">
        <v>40</v>
      </c>
      <c r="U3" s="73" t="s">
        <v>39</v>
      </c>
      <c r="V3" s="38" t="s">
        <v>35</v>
      </c>
      <c r="W3" s="72" t="s">
        <v>189</v>
      </c>
      <c r="X3" s="72" t="s">
        <v>40</v>
      </c>
      <c r="Y3" s="73" t="s">
        <v>39</v>
      </c>
    </row>
    <row r="4" spans="1:26" hidden="1">
      <c r="A4" s="47"/>
      <c r="B4" s="13">
        <f>IF(LEFT(Alapadatok!J4,3)="ige",40,25)</f>
        <v>40</v>
      </c>
      <c r="C4" s="13">
        <v>100</v>
      </c>
      <c r="D4" s="13" t="e">
        <f>VLOOKUP(Alapadatok!L4,Segédtábla!A14:B106,2)</f>
        <v>#N/A</v>
      </c>
      <c r="E4" s="14"/>
      <c r="F4" s="19">
        <f>IF(LEFT(Alapadatok!J5,3)="ige",40,25)</f>
        <v>25</v>
      </c>
      <c r="G4" s="13">
        <v>100</v>
      </c>
      <c r="H4" s="13" t="e">
        <f>VLOOKUP(Alapadatok!L5,Segédtábla!$A$14:$B$106,2)</f>
        <v>#N/A</v>
      </c>
      <c r="I4" s="14"/>
      <c r="J4" s="19">
        <f>IF(LEFT(Alapadatok!J6,3)="ige",40,25)</f>
        <v>25</v>
      </c>
      <c r="K4" s="13">
        <v>100</v>
      </c>
      <c r="L4" s="13" t="e">
        <f>VLOOKUP(Alapadatok!L6,Segédtábla!$A$14:$B$106,2)</f>
        <v>#N/A</v>
      </c>
      <c r="M4" s="14"/>
      <c r="N4" s="21">
        <f>IF(LEFT(Alapadatok!J7,3)="ige",40,25)</f>
        <v>25</v>
      </c>
      <c r="O4" s="13">
        <v>100</v>
      </c>
      <c r="P4" s="22" t="e">
        <f>VLOOKUP(Alapadatok!L7,Segédtábla!$A$14:$B$106,2)</f>
        <v>#N/A</v>
      </c>
      <c r="Q4" s="23"/>
      <c r="R4" s="19">
        <f>IF(LEFT(Alapadatok!J8,3)="ige",40,25)</f>
        <v>25</v>
      </c>
      <c r="S4" s="13">
        <v>100</v>
      </c>
      <c r="T4" s="13" t="e">
        <f>VLOOKUP(Alapadatok!L8,Segédtábla!$A$14:$B$106,2)</f>
        <v>#N/A</v>
      </c>
      <c r="U4" s="14"/>
      <c r="V4" s="19">
        <f>IF(LEFT(Alapadatok!J9,3)="ige",40,25)</f>
        <v>25</v>
      </c>
      <c r="W4" s="13">
        <v>100</v>
      </c>
      <c r="X4" s="13" t="e">
        <f>VLOOKUP(Alapadatok!L9,Segédtábla!$A$14:$B$106,2)</f>
        <v>#N/A</v>
      </c>
      <c r="Y4" s="14"/>
    </row>
    <row r="5" spans="1:26" hidden="1">
      <c r="A5" s="47"/>
      <c r="B5" s="18">
        <f>IF(Alapadatok!I4="kisvállalkozás",B4+20,B4)</f>
        <v>40</v>
      </c>
      <c r="C5" s="13">
        <v>100</v>
      </c>
      <c r="D5" s="13" t="e">
        <f>IF(Alapadatok!L4="Budapest",0,IF(Alapadatok!I4="kisvállalkozás",D4+20,D4))</f>
        <v>#N/A</v>
      </c>
      <c r="E5" s="15"/>
      <c r="F5" s="19">
        <f>IF(Alapadatok!I5="kisvállalkozás",F4+20,F4)</f>
        <v>25</v>
      </c>
      <c r="G5" s="13">
        <v>100</v>
      </c>
      <c r="H5" s="13" t="e">
        <f>IF(Alapadatok!L5="Budapest",0,IF(Alapadatok!I5="kisvállalkozás",H4+20,H4))</f>
        <v>#N/A</v>
      </c>
      <c r="I5" s="15"/>
      <c r="J5" s="19">
        <f>IF(Alapadatok!I6="kisvállalkozás",J4+20,J4)</f>
        <v>25</v>
      </c>
      <c r="K5" s="13">
        <v>100</v>
      </c>
      <c r="L5" s="13" t="e">
        <f>IF(Alapadatok!L6="Budapest",0,IF(Alapadatok!I6="kisvállalkozás",L4+20,L4))</f>
        <v>#N/A</v>
      </c>
      <c r="M5" s="15"/>
      <c r="N5" s="21">
        <f>IF(Alapadatok!I7="kisvállalkozás",N4+20,N4)</f>
        <v>25</v>
      </c>
      <c r="O5" s="13">
        <v>100</v>
      </c>
      <c r="P5" s="22" t="e">
        <f>IF(Alapadatok!L7="Budapest",0,IF(Alapadatok!I7="kisvállalkozás",P4+20,P4))</f>
        <v>#N/A</v>
      </c>
      <c r="Q5" s="24"/>
      <c r="R5" s="19">
        <f>IF(Alapadatok!I8="kisvállalkozás",R4+20,R4)</f>
        <v>25</v>
      </c>
      <c r="S5" s="13">
        <v>100</v>
      </c>
      <c r="T5" s="13" t="e">
        <f>IF(Alapadatok!L8="Budapest",0,IF(Alapadatok!I8="kisvállalkozás",T4+20,T4))</f>
        <v>#N/A</v>
      </c>
      <c r="U5" s="15"/>
      <c r="V5" s="19">
        <f>IF(Alapadatok!I9="kisvállalkozás",V4+20,V4)</f>
        <v>25</v>
      </c>
      <c r="W5" s="13">
        <f>IF(Alapadatok!I9="kisvállalkozás",W4+20,W4)</f>
        <v>100</v>
      </c>
      <c r="X5" s="13" t="e">
        <f>IF(Alapadatok!L9="Budapest",0,IF(Alapadatok!I9="kisvállalkozás",X4+20,X4))</f>
        <v>#N/A</v>
      </c>
      <c r="Y5" s="15"/>
    </row>
    <row r="6" spans="1:26" hidden="1">
      <c r="A6" s="48"/>
      <c r="B6" s="13">
        <f>IF(Alapadatok!I4="középvállalkozás",Költségadatok!B4+10,B4)</f>
        <v>40</v>
      </c>
      <c r="C6" s="13">
        <v>100</v>
      </c>
      <c r="D6" s="13" t="e">
        <f>IF(Alapadatok!I4="középvállalkozás",Költségadatok!D4+10,D4)</f>
        <v>#N/A</v>
      </c>
      <c r="E6" s="14"/>
      <c r="F6" s="19">
        <f>IF(Alapadatok!I5="középvállalkozás",Költségadatok!F4+10,F4)</f>
        <v>25</v>
      </c>
      <c r="G6" s="13">
        <v>100</v>
      </c>
      <c r="H6" s="13" t="e">
        <f>IF(Alapadatok!I5="középvállalkozás",Költségadatok!H4+10,H4)</f>
        <v>#N/A</v>
      </c>
      <c r="I6" s="14"/>
      <c r="J6" s="19">
        <f>IF(Alapadatok!I6="középvállalkozás",Költségadatok!J4+10,J4)</f>
        <v>25</v>
      </c>
      <c r="K6" s="13">
        <v>100</v>
      </c>
      <c r="L6" s="13" t="e">
        <f>IF(Alapadatok!I6="középvállalkozás",Költségadatok!L4+10,L4)</f>
        <v>#N/A</v>
      </c>
      <c r="M6" s="14"/>
      <c r="N6" s="21">
        <f>IF(Alapadatok!I7="középvállalkozás",Költségadatok!N4+10,N4)</f>
        <v>25</v>
      </c>
      <c r="O6" s="13">
        <v>100</v>
      </c>
      <c r="P6" s="22" t="e">
        <f>IF(Alapadatok!I7="középvállalkozás",Költségadatok!P4+10,P4)</f>
        <v>#N/A</v>
      </c>
      <c r="Q6" s="23"/>
      <c r="R6" s="19">
        <f>IF(Alapadatok!I8="középvállalkozás",Költségadatok!R4+10,R4)</f>
        <v>25</v>
      </c>
      <c r="S6" s="13">
        <v>100</v>
      </c>
      <c r="T6" s="13" t="e">
        <f>IF(Alapadatok!I8="középvállalkozás",Költségadatok!T4+10,T4)</f>
        <v>#N/A</v>
      </c>
      <c r="U6" s="14"/>
      <c r="V6" s="19">
        <f>IF(Alapadatok!I9="középvállalkozás",Költségadatok!V4+10,V4)</f>
        <v>25</v>
      </c>
      <c r="W6" s="13">
        <f>IF(Alapadatok!I9="középvállalkozás",Költségadatok!W4+10,W4)</f>
        <v>100</v>
      </c>
      <c r="X6" s="13" t="e">
        <f>IF(Alapadatok!I9="középvállalkozás",Költségadatok!X4+10,X4)</f>
        <v>#N/A</v>
      </c>
      <c r="Y6" s="14"/>
    </row>
    <row r="7" spans="1:26" ht="105">
      <c r="A7" s="49" t="s">
        <v>95</v>
      </c>
      <c r="B7" s="275"/>
      <c r="C7" s="272"/>
      <c r="D7" s="272"/>
      <c r="E7" s="276"/>
      <c r="F7" s="277"/>
      <c r="G7" s="272"/>
      <c r="H7" s="272"/>
      <c r="I7" s="276"/>
      <c r="J7" s="277"/>
      <c r="K7" s="272"/>
      <c r="L7" s="272"/>
      <c r="M7" s="276"/>
      <c r="N7" s="278"/>
      <c r="O7" s="279"/>
      <c r="P7" s="279"/>
      <c r="Q7" s="280"/>
      <c r="R7" s="277"/>
      <c r="S7" s="272"/>
      <c r="T7" s="272"/>
      <c r="U7" s="276"/>
      <c r="V7" s="277"/>
      <c r="W7" s="272"/>
      <c r="X7" s="272"/>
      <c r="Y7" s="276"/>
    </row>
    <row r="8" spans="1:26">
      <c r="A8" s="50" t="str">
        <f>"-Ebből [51] Anyagköltség"</f>
        <v>-Ebből [51] Anyagköltség</v>
      </c>
      <c r="B8" s="275"/>
      <c r="C8" s="272"/>
      <c r="D8" s="272"/>
      <c r="E8" s="276"/>
      <c r="F8" s="277"/>
      <c r="G8" s="272"/>
      <c r="H8" s="272"/>
      <c r="I8" s="276"/>
      <c r="J8" s="277"/>
      <c r="K8" s="272"/>
      <c r="L8" s="272"/>
      <c r="M8" s="276"/>
      <c r="N8" s="278"/>
      <c r="O8" s="279"/>
      <c r="P8" s="279"/>
      <c r="Q8" s="280"/>
      <c r="R8" s="277"/>
      <c r="S8" s="272"/>
      <c r="T8" s="272"/>
      <c r="U8" s="276"/>
      <c r="V8" s="277"/>
      <c r="W8" s="272"/>
      <c r="X8" s="272"/>
      <c r="Y8" s="276"/>
    </row>
    <row r="9" spans="1:26">
      <c r="A9" s="50" t="str">
        <f>"-Ebből [54] Bérköltségköltség"</f>
        <v>-Ebből [54] Bérköltségköltség</v>
      </c>
      <c r="B9" s="275"/>
      <c r="C9" s="272"/>
      <c r="D9" s="272"/>
      <c r="E9" s="276"/>
      <c r="F9" s="277"/>
      <c r="G9" s="272"/>
      <c r="H9" s="272"/>
      <c r="I9" s="276"/>
      <c r="J9" s="277"/>
      <c r="K9" s="272"/>
      <c r="L9" s="272"/>
      <c r="M9" s="276"/>
      <c r="N9" s="278"/>
      <c r="O9" s="279"/>
      <c r="P9" s="279"/>
      <c r="Q9" s="280"/>
      <c r="R9" s="277"/>
      <c r="S9" s="272"/>
      <c r="T9" s="272"/>
      <c r="U9" s="276"/>
      <c r="V9" s="277"/>
      <c r="W9" s="272"/>
      <c r="X9" s="272"/>
      <c r="Y9" s="276"/>
    </row>
    <row r="10" spans="1:26" ht="30">
      <c r="A10" s="50" t="str">
        <f>"-Ebből [55] Személyi jellegű kifizetés"</f>
        <v>-Ebből [55] Személyi jellegű kifizetés</v>
      </c>
      <c r="B10" s="275"/>
      <c r="C10" s="272"/>
      <c r="D10" s="272"/>
      <c r="E10" s="276"/>
      <c r="F10" s="277"/>
      <c r="G10" s="272"/>
      <c r="H10" s="272"/>
      <c r="I10" s="276"/>
      <c r="J10" s="277"/>
      <c r="K10" s="272"/>
      <c r="L10" s="272"/>
      <c r="M10" s="276"/>
      <c r="N10" s="278"/>
      <c r="O10" s="279"/>
      <c r="P10" s="279"/>
      <c r="Q10" s="280"/>
      <c r="R10" s="277"/>
      <c r="S10" s="272"/>
      <c r="T10" s="272"/>
      <c r="U10" s="276"/>
      <c r="V10" s="277"/>
      <c r="W10" s="272"/>
      <c r="X10" s="272"/>
      <c r="Y10" s="276"/>
    </row>
    <row r="11" spans="1:26">
      <c r="A11" s="50" t="str">
        <f>"-Ebből [56] Járulék"</f>
        <v>-Ebből [56] Járulék</v>
      </c>
      <c r="B11" s="275"/>
      <c r="C11" s="272"/>
      <c r="D11" s="272"/>
      <c r="E11" s="276"/>
      <c r="F11" s="277"/>
      <c r="G11" s="272"/>
      <c r="H11" s="272"/>
      <c r="I11" s="276"/>
      <c r="J11" s="277"/>
      <c r="K11" s="272"/>
      <c r="L11" s="272"/>
      <c r="M11" s="276"/>
      <c r="N11" s="278"/>
      <c r="O11" s="279"/>
      <c r="P11" s="279"/>
      <c r="Q11" s="280"/>
      <c r="R11" s="277"/>
      <c r="S11" s="272"/>
      <c r="T11" s="272"/>
      <c r="U11" s="276"/>
      <c r="V11" s="277"/>
      <c r="W11" s="272"/>
      <c r="X11" s="272"/>
      <c r="Y11" s="276"/>
    </row>
    <row r="12" spans="1:26" ht="45.75" thickBot="1">
      <c r="A12" s="49" t="s">
        <v>34</v>
      </c>
      <c r="B12" s="353">
        <f t="shared" ref="B12:Y12" si="0">ROUND((B8+B9+B10+B11)*0.15,2)</f>
        <v>0</v>
      </c>
      <c r="C12" s="354">
        <f t="shared" si="0"/>
        <v>0</v>
      </c>
      <c r="D12" s="354">
        <f t="shared" si="0"/>
        <v>0</v>
      </c>
      <c r="E12" s="355">
        <f t="shared" si="0"/>
        <v>0</v>
      </c>
      <c r="F12" s="356">
        <f t="shared" si="0"/>
        <v>0</v>
      </c>
      <c r="G12" s="354">
        <f t="shared" si="0"/>
        <v>0</v>
      </c>
      <c r="H12" s="354">
        <f t="shared" si="0"/>
        <v>0</v>
      </c>
      <c r="I12" s="355">
        <f t="shared" si="0"/>
        <v>0</v>
      </c>
      <c r="J12" s="356">
        <f t="shared" si="0"/>
        <v>0</v>
      </c>
      <c r="K12" s="354">
        <f t="shared" si="0"/>
        <v>0</v>
      </c>
      <c r="L12" s="354">
        <f t="shared" si="0"/>
        <v>0</v>
      </c>
      <c r="M12" s="355">
        <f t="shared" si="0"/>
        <v>0</v>
      </c>
      <c r="N12" s="357">
        <f t="shared" si="0"/>
        <v>0</v>
      </c>
      <c r="O12" s="358">
        <f t="shared" si="0"/>
        <v>0</v>
      </c>
      <c r="P12" s="358">
        <f t="shared" si="0"/>
        <v>0</v>
      </c>
      <c r="Q12" s="359">
        <f t="shared" si="0"/>
        <v>0</v>
      </c>
      <c r="R12" s="356">
        <f t="shared" si="0"/>
        <v>0</v>
      </c>
      <c r="S12" s="354">
        <f t="shared" si="0"/>
        <v>0</v>
      </c>
      <c r="T12" s="354">
        <f t="shared" si="0"/>
        <v>0</v>
      </c>
      <c r="U12" s="355">
        <f t="shared" si="0"/>
        <v>0</v>
      </c>
      <c r="V12" s="356">
        <f t="shared" si="0"/>
        <v>0</v>
      </c>
      <c r="W12" s="354">
        <f t="shared" si="0"/>
        <v>0</v>
      </c>
      <c r="X12" s="354">
        <f t="shared" si="0"/>
        <v>0</v>
      </c>
      <c r="Y12" s="355">
        <f t="shared" si="0"/>
        <v>0</v>
      </c>
    </row>
    <row r="13" spans="1:26" ht="60">
      <c r="A13" s="49" t="s">
        <v>93</v>
      </c>
      <c r="B13" s="281"/>
      <c r="C13" s="272"/>
      <c r="D13" s="272"/>
      <c r="E13" s="282"/>
      <c r="F13" s="283"/>
      <c r="G13" s="272"/>
      <c r="H13" s="272"/>
      <c r="I13" s="282"/>
      <c r="J13" s="283"/>
      <c r="K13" s="272"/>
      <c r="L13" s="272"/>
      <c r="M13" s="282"/>
      <c r="N13" s="284"/>
      <c r="O13" s="279"/>
      <c r="P13" s="279"/>
      <c r="Q13" s="285"/>
      <c r="R13" s="283"/>
      <c r="S13" s="272"/>
      <c r="T13" s="272"/>
      <c r="U13" s="282"/>
      <c r="V13" s="283"/>
      <c r="W13" s="272"/>
      <c r="X13" s="272"/>
      <c r="Y13" s="286"/>
      <c r="Z13" s="271" t="s">
        <v>101</v>
      </c>
    </row>
    <row r="14" spans="1:26" ht="30.75" thickBot="1">
      <c r="A14" s="49" t="s">
        <v>36</v>
      </c>
      <c r="B14" s="105">
        <f>B7+B13</f>
        <v>0</v>
      </c>
      <c r="C14" s="105">
        <f>C7+C13</f>
        <v>0</v>
      </c>
      <c r="D14" s="106">
        <f t="shared" ref="D14:E14" si="1">D7+D13</f>
        <v>0</v>
      </c>
      <c r="E14" s="107">
        <f t="shared" si="1"/>
        <v>0</v>
      </c>
      <c r="F14" s="108">
        <f>F7+F13</f>
        <v>0</v>
      </c>
      <c r="G14" s="106">
        <f t="shared" ref="G14:I14" si="2">G7+G13</f>
        <v>0</v>
      </c>
      <c r="H14" s="106">
        <f t="shared" si="2"/>
        <v>0</v>
      </c>
      <c r="I14" s="107">
        <f t="shared" si="2"/>
        <v>0</v>
      </c>
      <c r="J14" s="108">
        <f>J7+J13</f>
        <v>0</v>
      </c>
      <c r="K14" s="106">
        <f t="shared" ref="K14:M14" si="3">K7+K13</f>
        <v>0</v>
      </c>
      <c r="L14" s="106">
        <f t="shared" si="3"/>
        <v>0</v>
      </c>
      <c r="M14" s="107">
        <f t="shared" si="3"/>
        <v>0</v>
      </c>
      <c r="N14" s="109">
        <f>N7+N13</f>
        <v>0</v>
      </c>
      <c r="O14" s="110">
        <f t="shared" ref="O14:Q14" si="4">O7+O13</f>
        <v>0</v>
      </c>
      <c r="P14" s="110">
        <f t="shared" si="4"/>
        <v>0</v>
      </c>
      <c r="Q14" s="111">
        <f t="shared" si="4"/>
        <v>0</v>
      </c>
      <c r="R14" s="108">
        <f>R7+R13</f>
        <v>0</v>
      </c>
      <c r="S14" s="106">
        <f t="shared" ref="S14:U14" si="5">S7+S13</f>
        <v>0</v>
      </c>
      <c r="T14" s="106">
        <f t="shared" si="5"/>
        <v>0</v>
      </c>
      <c r="U14" s="107">
        <f t="shared" si="5"/>
        <v>0</v>
      </c>
      <c r="V14" s="108">
        <f>V7+V13</f>
        <v>0</v>
      </c>
      <c r="W14" s="106">
        <f t="shared" ref="W14:Y14" si="6">W7+W13</f>
        <v>0</v>
      </c>
      <c r="X14" s="106">
        <f t="shared" si="6"/>
        <v>0</v>
      </c>
      <c r="Y14" s="269">
        <f t="shared" si="6"/>
        <v>0</v>
      </c>
      <c r="Z14" s="270">
        <f>SUM(B14:Y14)</f>
        <v>0</v>
      </c>
    </row>
    <row r="15" spans="1:26" ht="30">
      <c r="A15" s="49" t="s">
        <v>67</v>
      </c>
      <c r="B15" s="12">
        <f>IF(B5&gt;B6,B5,B6)</f>
        <v>40</v>
      </c>
      <c r="C15" s="3">
        <f>IF(C5&gt;C6,C5,C6)</f>
        <v>100</v>
      </c>
      <c r="D15" s="3" t="e">
        <f>IF(D5&gt;D6,D5,D6)</f>
        <v>#N/A</v>
      </c>
      <c r="E15" s="17" t="s">
        <v>38</v>
      </c>
      <c r="F15" s="16">
        <f>IF(F5&gt;F6,F5,F6)</f>
        <v>25</v>
      </c>
      <c r="G15" s="3">
        <f>IF(G5&gt;G6,G5,G6)</f>
        <v>100</v>
      </c>
      <c r="H15" s="3" t="e">
        <f>IF(H5&gt;H6,H5,H6)</f>
        <v>#N/A</v>
      </c>
      <c r="I15" s="17" t="s">
        <v>38</v>
      </c>
      <c r="J15" s="16">
        <f>IF(J5&gt;J6,J5,J6)</f>
        <v>25</v>
      </c>
      <c r="K15" s="3">
        <f>IF(K5&gt;K6,K5,K6)</f>
        <v>100</v>
      </c>
      <c r="L15" s="3" t="e">
        <f>IF(L5&gt;L6,L5,L6)</f>
        <v>#N/A</v>
      </c>
      <c r="M15" s="17" t="s">
        <v>38</v>
      </c>
      <c r="N15" s="25">
        <f>IF(N5&gt;N6,N5,N6)</f>
        <v>25</v>
      </c>
      <c r="O15" s="20">
        <f>IF(O5&gt;O6,O5,O6)</f>
        <v>100</v>
      </c>
      <c r="P15" s="20" t="e">
        <f>IF(P5&gt;P6,P5,P6)</f>
        <v>#N/A</v>
      </c>
      <c r="Q15" s="26" t="s">
        <v>38</v>
      </c>
      <c r="R15" s="16">
        <f>IF(R5&gt;R6,R5,R6)</f>
        <v>25</v>
      </c>
      <c r="S15" s="3">
        <f>IF(S5&gt;S6,S5,S6)</f>
        <v>100</v>
      </c>
      <c r="T15" s="3" t="e">
        <f>IF(T5&gt;T6,T5,T6)</f>
        <v>#N/A</v>
      </c>
      <c r="U15" s="17" t="s">
        <v>38</v>
      </c>
      <c r="V15" s="16">
        <f>IF(V5&gt;V6,V5,V6)</f>
        <v>25</v>
      </c>
      <c r="W15" s="3">
        <f>IF(W5&gt;W6,W5,W6)</f>
        <v>100</v>
      </c>
      <c r="X15" s="3" t="e">
        <f>IF(X5&gt;X6,X5,X6)</f>
        <v>#N/A</v>
      </c>
      <c r="Y15" s="17" t="s">
        <v>38</v>
      </c>
    </row>
    <row r="16" spans="1:26" ht="30">
      <c r="A16" s="49" t="s">
        <v>96</v>
      </c>
      <c r="B16" s="12">
        <f>IF(Alapadatok!$D$4="igen",B15,100)</f>
        <v>100</v>
      </c>
      <c r="C16" s="3">
        <f>IF(Alapadatok!$D$4="igen",C15,100)</f>
        <v>100</v>
      </c>
      <c r="D16" s="3">
        <f>IF(Alapadatok!$D$4="igen",D15,100)</f>
        <v>100</v>
      </c>
      <c r="E16" s="26" t="s">
        <v>38</v>
      </c>
      <c r="F16" s="3">
        <f>IF(Alapadatok!$D$5="igen",F15,100)</f>
        <v>100</v>
      </c>
      <c r="G16" s="3">
        <f>IF(Alapadatok!$D$5="igen",G15,100)</f>
        <v>100</v>
      </c>
      <c r="H16" s="3">
        <f>IF(Alapadatok!$D$5="igen",H15,100)</f>
        <v>100</v>
      </c>
      <c r="I16" s="26" t="s">
        <v>38</v>
      </c>
      <c r="J16" s="3">
        <f>IF(Alapadatok!$D$6="igen",J15,100)</f>
        <v>100</v>
      </c>
      <c r="K16" s="3">
        <f>IF(Alapadatok!$D$6="igen",K15,100)</f>
        <v>100</v>
      </c>
      <c r="L16" s="3">
        <f>IF(Alapadatok!$D$6="igen",L15,100)</f>
        <v>100</v>
      </c>
      <c r="M16" s="26" t="s">
        <v>38</v>
      </c>
      <c r="N16" s="3">
        <f>IF(Alapadatok!$D$7="igen",N15,100)</f>
        <v>100</v>
      </c>
      <c r="O16" s="3">
        <f>IF(Alapadatok!$D$7="igen",O15,100)</f>
        <v>100</v>
      </c>
      <c r="P16" s="3">
        <f>IF(Alapadatok!$D$7="igen",P15,100)</f>
        <v>100</v>
      </c>
      <c r="Q16" s="26" t="s">
        <v>38</v>
      </c>
      <c r="R16" s="3">
        <f>IF(Alapadatok!$D$8="igen",R15,100)</f>
        <v>100</v>
      </c>
      <c r="S16" s="3">
        <f>IF(Alapadatok!$D$8="igen",S15,100)</f>
        <v>100</v>
      </c>
      <c r="T16" s="3">
        <f>IF(Alapadatok!$D$8="igen",T15,100)</f>
        <v>100</v>
      </c>
      <c r="U16" s="26" t="s">
        <v>38</v>
      </c>
      <c r="V16" s="3">
        <f>IF(Alapadatok!$D$9="igen",V15,100)</f>
        <v>100</v>
      </c>
      <c r="W16" s="3">
        <f>IF(Alapadatok!$D$9="igen",W15,100)</f>
        <v>100</v>
      </c>
      <c r="X16" s="3">
        <f>IF(Alapadatok!$D$9="igen",X15,100)</f>
        <v>100</v>
      </c>
      <c r="Y16" s="26" t="s">
        <v>38</v>
      </c>
    </row>
    <row r="17" spans="1:26" ht="45">
      <c r="A17" s="49" t="s">
        <v>37</v>
      </c>
      <c r="B17" s="360">
        <f>ROUND(B14*B16/100,2)</f>
        <v>0</v>
      </c>
      <c r="C17" s="361">
        <f>ROUND(C14*C16/100,2)</f>
        <v>0</v>
      </c>
      <c r="D17" s="361">
        <f>ROUND(D14*D16/100,2)</f>
        <v>0</v>
      </c>
      <c r="E17" s="362">
        <f>ROUND((200000-E18)*303.7,2)</f>
        <v>60740000</v>
      </c>
      <c r="F17" s="363">
        <f>ROUND(F14*F16/100,2)</f>
        <v>0</v>
      </c>
      <c r="G17" s="361">
        <f>ROUND(G14*G16/100,2)</f>
        <v>0</v>
      </c>
      <c r="H17" s="360">
        <f>ROUND(H14*H16/100,2)</f>
        <v>0</v>
      </c>
      <c r="I17" s="362">
        <f>ROUND((200000-I18)*303.7,2)</f>
        <v>60740000</v>
      </c>
      <c r="J17" s="364">
        <f>ROUND(J14*J16/100,2)</f>
        <v>0</v>
      </c>
      <c r="K17" s="365">
        <f>ROUND(K14*K16/100,2)</f>
        <v>0</v>
      </c>
      <c r="L17" s="361">
        <f>ROUND(L14*L16/100,2)</f>
        <v>0</v>
      </c>
      <c r="M17" s="362">
        <f>ROUND((200000-M18)*303.7,2)</f>
        <v>60740000</v>
      </c>
      <c r="N17" s="366">
        <f>ROUND(N14*N16/100,2)</f>
        <v>0</v>
      </c>
      <c r="O17" s="367">
        <f>ROUND(O14*O16/100,2)</f>
        <v>0</v>
      </c>
      <c r="P17" s="367">
        <f>ROUND(P14*P16/100,2)</f>
        <v>0</v>
      </c>
      <c r="Q17" s="368">
        <f>ROUND((200000-Q18)*303.7,2)</f>
        <v>60740000</v>
      </c>
      <c r="R17" s="363">
        <f>ROUND(R14*R16/100,2)</f>
        <v>0</v>
      </c>
      <c r="S17" s="361">
        <f>ROUND(S14*S16/100,2)</f>
        <v>0</v>
      </c>
      <c r="T17" s="361">
        <f>ROUND(T14*T16/100,2)</f>
        <v>0</v>
      </c>
      <c r="U17" s="369">
        <f>ROUND((200000-U18)*303.7,2)</f>
        <v>60740000</v>
      </c>
      <c r="V17" s="364">
        <f>ROUND(V14*V16/100,2)</f>
        <v>0</v>
      </c>
      <c r="W17" s="361">
        <f>ROUND(W14*W16/100,2)</f>
        <v>0</v>
      </c>
      <c r="X17" s="361">
        <f>ROUND(X14*X16/100,2)</f>
        <v>0</v>
      </c>
      <c r="Y17" s="369">
        <f>ROUND((200000-Y18)*303.7,2)</f>
        <v>60740000</v>
      </c>
      <c r="Z17" s="11"/>
    </row>
    <row r="18" spans="1:26" ht="30" customHeight="1" thickBot="1">
      <c r="A18" s="51" t="s">
        <v>68</v>
      </c>
      <c r="B18" s="377" t="s">
        <v>66</v>
      </c>
      <c r="C18" s="378"/>
      <c r="D18" s="379"/>
      <c r="E18" s="295"/>
      <c r="F18" s="386" t="s">
        <v>66</v>
      </c>
      <c r="G18" s="387"/>
      <c r="H18" s="387"/>
      <c r="I18" s="296"/>
      <c r="J18" s="386" t="s">
        <v>66</v>
      </c>
      <c r="K18" s="387"/>
      <c r="L18" s="387"/>
      <c r="M18" s="296"/>
      <c r="N18" s="397" t="s">
        <v>66</v>
      </c>
      <c r="O18" s="398"/>
      <c r="P18" s="398"/>
      <c r="Q18" s="297"/>
      <c r="R18" s="386" t="s">
        <v>66</v>
      </c>
      <c r="S18" s="387"/>
      <c r="T18" s="387"/>
      <c r="U18" s="296"/>
      <c r="V18" s="386" t="s">
        <v>66</v>
      </c>
      <c r="W18" s="387"/>
      <c r="X18" s="387"/>
      <c r="Y18" s="296"/>
    </row>
    <row r="19" spans="1:26" ht="90.75" thickBot="1">
      <c r="A19" s="52" t="s">
        <v>69</v>
      </c>
      <c r="B19" s="287"/>
      <c r="C19" s="288"/>
      <c r="D19" s="273"/>
      <c r="E19" s="289"/>
      <c r="F19" s="290"/>
      <c r="G19" s="288"/>
      <c r="H19" s="273"/>
      <c r="I19" s="289"/>
      <c r="J19" s="290"/>
      <c r="K19" s="288"/>
      <c r="L19" s="273"/>
      <c r="M19" s="289"/>
      <c r="N19" s="291"/>
      <c r="O19" s="292"/>
      <c r="P19" s="293"/>
      <c r="Q19" s="294"/>
      <c r="R19" s="290"/>
      <c r="S19" s="288"/>
      <c r="T19" s="273"/>
      <c r="U19" s="289"/>
      <c r="V19" s="290"/>
      <c r="W19" s="288"/>
      <c r="X19" s="273"/>
      <c r="Y19" s="289"/>
      <c r="Z19" s="102" t="s">
        <v>33</v>
      </c>
    </row>
    <row r="20" spans="1:26" ht="15.75" thickBot="1">
      <c r="A20" s="46" t="s">
        <v>33</v>
      </c>
      <c r="B20" s="374">
        <f>B19+C19+D19+E19</f>
        <v>0</v>
      </c>
      <c r="C20" s="375"/>
      <c r="D20" s="375"/>
      <c r="E20" s="376"/>
      <c r="F20" s="399">
        <f>F19+G19+H19+I19</f>
        <v>0</v>
      </c>
      <c r="G20" s="375"/>
      <c r="H20" s="375"/>
      <c r="I20" s="376"/>
      <c r="J20" s="399">
        <f>J19+K19+L19+M19</f>
        <v>0</v>
      </c>
      <c r="K20" s="375"/>
      <c r="L20" s="375"/>
      <c r="M20" s="376"/>
      <c r="N20" s="400">
        <f>N19+O19+P19+Q19</f>
        <v>0</v>
      </c>
      <c r="O20" s="401"/>
      <c r="P20" s="401"/>
      <c r="Q20" s="402"/>
      <c r="R20" s="399">
        <f>R19+S19+T19+U19</f>
        <v>0</v>
      </c>
      <c r="S20" s="375"/>
      <c r="T20" s="375"/>
      <c r="U20" s="376"/>
      <c r="V20" s="399">
        <f>V19+W19+X19+Y19</f>
        <v>0</v>
      </c>
      <c r="W20" s="375"/>
      <c r="X20" s="375"/>
      <c r="Y20" s="376"/>
      <c r="Z20" s="116">
        <f>V20+R20+N20+J20+F20+B20</f>
        <v>0</v>
      </c>
    </row>
    <row r="21" spans="1:26" ht="15.75" thickBot="1">
      <c r="A21" s="53" t="s">
        <v>70</v>
      </c>
      <c r="B21" s="403">
        <f>B14+C14+D14+E14-B20</f>
        <v>0</v>
      </c>
      <c r="C21" s="404"/>
      <c r="D21" s="404"/>
      <c r="E21" s="405"/>
      <c r="F21" s="403">
        <f>F14+G14+H14+I14-F20</f>
        <v>0</v>
      </c>
      <c r="G21" s="404"/>
      <c r="H21" s="404"/>
      <c r="I21" s="405"/>
      <c r="J21" s="403">
        <f>J14+K14+L14+M14-J20</f>
        <v>0</v>
      </c>
      <c r="K21" s="404"/>
      <c r="L21" s="404"/>
      <c r="M21" s="405"/>
      <c r="N21" s="403">
        <f>N14+O14+P14+Q14-N20</f>
        <v>0</v>
      </c>
      <c r="O21" s="404"/>
      <c r="P21" s="404"/>
      <c r="Q21" s="405"/>
      <c r="R21" s="403">
        <f>R14+S14+T14+U14-R20</f>
        <v>0</v>
      </c>
      <c r="S21" s="404"/>
      <c r="T21" s="404"/>
      <c r="U21" s="405"/>
      <c r="V21" s="403">
        <f>V14+W14+X14+Y14-V20</f>
        <v>0</v>
      </c>
      <c r="W21" s="404"/>
      <c r="X21" s="404"/>
      <c r="Y21" s="405"/>
      <c r="Z21" s="117">
        <f>V21+R21+N21+J21+F21+B21</f>
        <v>0</v>
      </c>
    </row>
    <row r="22" spans="1:26" ht="15.75" thickBot="1">
      <c r="A22" s="53" t="s">
        <v>94</v>
      </c>
      <c r="B22" s="406" t="e">
        <f>B20/(B20+B21)</f>
        <v>#DIV/0!</v>
      </c>
      <c r="C22" s="407"/>
      <c r="D22" s="407"/>
      <c r="E22" s="408"/>
      <c r="F22" s="406" t="e">
        <f t="shared" ref="F22" si="7">F20/(F20+F21)</f>
        <v>#DIV/0!</v>
      </c>
      <c r="G22" s="407"/>
      <c r="H22" s="407"/>
      <c r="I22" s="408"/>
      <c r="J22" s="406" t="e">
        <f t="shared" ref="J22" si="8">J20/(J20+J21)</f>
        <v>#DIV/0!</v>
      </c>
      <c r="K22" s="407"/>
      <c r="L22" s="407"/>
      <c r="M22" s="408"/>
      <c r="N22" s="406" t="e">
        <f t="shared" ref="N22" si="9">N20/(N20+N21)</f>
        <v>#DIV/0!</v>
      </c>
      <c r="O22" s="407"/>
      <c r="P22" s="407"/>
      <c r="Q22" s="408"/>
      <c r="R22" s="406" t="e">
        <f t="shared" ref="R22" si="10">R20/(R20+R21)</f>
        <v>#DIV/0!</v>
      </c>
      <c r="S22" s="407"/>
      <c r="T22" s="407"/>
      <c r="U22" s="408"/>
      <c r="V22" s="406" t="e">
        <f t="shared" ref="V22" si="11">V20/(V20+V21)</f>
        <v>#DIV/0!</v>
      </c>
      <c r="W22" s="407"/>
      <c r="X22" s="407"/>
      <c r="Y22" s="408"/>
      <c r="Z22" s="101" t="e">
        <f>Z20/(Z20+Z21)</f>
        <v>#DIV/0!</v>
      </c>
    </row>
    <row r="23" spans="1:26">
      <c r="A23" s="30"/>
      <c r="B23" s="30"/>
      <c r="C23" s="30"/>
      <c r="D23" s="30"/>
      <c r="E23" s="30"/>
    </row>
    <row r="24" spans="1:26" hidden="1">
      <c r="A24" s="1"/>
      <c r="B24" s="1"/>
      <c r="C24" s="1"/>
      <c r="D24" s="1"/>
      <c r="E24" s="1"/>
    </row>
    <row r="25" spans="1:26" ht="30" hidden="1">
      <c r="A25" s="1"/>
      <c r="B25" s="54" t="s">
        <v>41</v>
      </c>
      <c r="C25" s="55" t="s">
        <v>42</v>
      </c>
      <c r="D25" s="1"/>
      <c r="E25" s="1"/>
    </row>
    <row r="26" spans="1:26" hidden="1">
      <c r="A26" s="1"/>
      <c r="B26" s="1"/>
      <c r="C26" s="1"/>
      <c r="D26" s="1"/>
      <c r="E26" s="1"/>
    </row>
    <row r="27" spans="1:26" ht="15.75" hidden="1" thickBot="1">
      <c r="A27" s="409" t="s">
        <v>102</v>
      </c>
      <c r="B27" s="409"/>
      <c r="C27" s="409"/>
      <c r="D27" s="409"/>
      <c r="E27" s="409"/>
    </row>
    <row r="28" spans="1:26" hidden="1">
      <c r="A28" s="266" t="s">
        <v>98</v>
      </c>
      <c r="B28" s="263">
        <f>Z14*0.1</f>
        <v>0</v>
      </c>
      <c r="C28" s="1"/>
      <c r="D28" s="1"/>
      <c r="E28" s="1"/>
    </row>
    <row r="29" spans="1:26" hidden="1">
      <c r="A29" s="267" t="s">
        <v>99</v>
      </c>
      <c r="B29" s="264">
        <f>Z14*0.02</f>
        <v>0</v>
      </c>
      <c r="C29" s="1"/>
      <c r="D29" s="1"/>
      <c r="E29" s="1"/>
    </row>
    <row r="30" spans="1:26" ht="15.75" hidden="1" customHeight="1" thickBot="1">
      <c r="A30" s="268" t="s">
        <v>100</v>
      </c>
      <c r="B30" s="265">
        <f>Z14*0.05</f>
        <v>0</v>
      </c>
      <c r="C30" s="1"/>
      <c r="D30" s="1"/>
      <c r="E30" s="1"/>
    </row>
    <row r="31" spans="1:26" hidden="1">
      <c r="A31" s="1"/>
      <c r="B31" s="1"/>
      <c r="C31" s="1"/>
      <c r="D31" s="1"/>
      <c r="E31" s="1"/>
    </row>
    <row r="32" spans="1:26" hidden="1">
      <c r="A32" s="1"/>
      <c r="B32" s="1"/>
      <c r="C32" s="1"/>
      <c r="D32" s="1"/>
      <c r="E32" s="1"/>
    </row>
    <row r="33" spans="1:5" hidden="1">
      <c r="A33" s="1"/>
      <c r="B33" s="1"/>
      <c r="C33" s="1"/>
      <c r="D33" s="1"/>
      <c r="E33" s="1"/>
    </row>
    <row r="34" spans="1:5" hidden="1">
      <c r="A34" s="1"/>
      <c r="B34" s="1"/>
      <c r="C34" s="1"/>
      <c r="D34" s="1"/>
      <c r="E34" s="1"/>
    </row>
    <row r="35" spans="1:5" hidden="1">
      <c r="A35" s="1"/>
      <c r="B35" s="1"/>
      <c r="C35" s="1"/>
      <c r="D35" s="1"/>
      <c r="E35" s="1"/>
    </row>
    <row r="36" spans="1:5" hidden="1">
      <c r="A36" s="1"/>
      <c r="B36" s="1"/>
      <c r="C36" s="1"/>
      <c r="D36" s="1"/>
      <c r="E36" s="1"/>
    </row>
    <row r="37" spans="1:5" hidden="1">
      <c r="A37" s="1"/>
      <c r="B37" s="1"/>
      <c r="C37" s="1"/>
      <c r="D37" s="1"/>
      <c r="E37" s="1"/>
    </row>
    <row r="38" spans="1:5" hidden="1">
      <c r="A38" s="1"/>
      <c r="B38" s="1"/>
      <c r="C38" s="1"/>
      <c r="D38" s="1"/>
      <c r="E38" s="1"/>
    </row>
    <row r="39" spans="1:5" hidden="1">
      <c r="A39" s="1"/>
      <c r="B39" s="1"/>
      <c r="C39" s="1"/>
      <c r="D39" s="1"/>
      <c r="E39" s="1"/>
    </row>
    <row r="40" spans="1:5" hidden="1">
      <c r="A40" s="1"/>
      <c r="B40" s="1"/>
      <c r="C40" s="1"/>
      <c r="D40" s="1"/>
      <c r="E40" s="1"/>
    </row>
    <row r="41" spans="1:5" hidden="1">
      <c r="A41" s="1"/>
      <c r="B41" s="1"/>
      <c r="C41" s="1"/>
      <c r="D41" s="1"/>
      <c r="E41" s="1"/>
    </row>
    <row r="42" spans="1:5" hidden="1">
      <c r="A42" s="1"/>
      <c r="B42" s="1"/>
      <c r="C42" s="1"/>
      <c r="D42" s="1"/>
      <c r="E42" s="1"/>
    </row>
    <row r="43" spans="1:5" hidden="1">
      <c r="A43" s="1"/>
      <c r="B43" s="1"/>
      <c r="C43" s="1"/>
      <c r="D43" s="1"/>
      <c r="E43" s="1"/>
    </row>
    <row r="44" spans="1:5" hidden="1">
      <c r="A44" s="1"/>
      <c r="B44" s="1"/>
      <c r="C44" s="1"/>
      <c r="D44" s="1"/>
      <c r="E44" s="1"/>
    </row>
    <row r="45" spans="1:5" hidden="1">
      <c r="A45" s="1"/>
      <c r="B45" s="1"/>
      <c r="C45" s="1"/>
      <c r="D45" s="1"/>
      <c r="E45" s="1"/>
    </row>
    <row r="46" spans="1:5" hidden="1">
      <c r="A46" s="1"/>
      <c r="B46" s="1"/>
      <c r="C46" s="1"/>
      <c r="D46" s="1"/>
      <c r="E46" s="1"/>
    </row>
    <row r="47" spans="1:5" hidden="1">
      <c r="A47" s="1"/>
      <c r="B47" s="1"/>
      <c r="C47" s="1"/>
      <c r="D47" s="1"/>
      <c r="E47" s="1"/>
    </row>
    <row r="48" spans="1:5" hidden="1">
      <c r="A48" s="1"/>
      <c r="B48" s="1"/>
      <c r="C48" s="1"/>
      <c r="D48" s="1"/>
      <c r="E48" s="1"/>
    </row>
    <row r="49" spans="1:5" hidden="1">
      <c r="A49" s="1"/>
      <c r="B49" s="1"/>
      <c r="C49" s="1"/>
      <c r="D49" s="1"/>
      <c r="E49" s="1"/>
    </row>
    <row r="50" spans="1:5" hidden="1">
      <c r="A50" s="1"/>
      <c r="B50" s="1"/>
      <c r="C50" s="1"/>
      <c r="D50" s="1"/>
      <c r="E50" s="1"/>
    </row>
    <row r="51" spans="1:5" hidden="1">
      <c r="A51" s="1"/>
      <c r="B51" s="1"/>
      <c r="C51" s="1"/>
      <c r="D51" s="1"/>
      <c r="E51" s="1"/>
    </row>
    <row r="52" spans="1:5" hidden="1">
      <c r="A52" s="1"/>
      <c r="B52" s="1"/>
      <c r="C52" s="1"/>
      <c r="D52" s="1"/>
      <c r="E52" s="1"/>
    </row>
    <row r="53" spans="1:5" hidden="1">
      <c r="A53" s="1"/>
      <c r="B53" s="1"/>
      <c r="C53" s="1"/>
      <c r="D53" s="1"/>
      <c r="E53" s="1"/>
    </row>
    <row r="54" spans="1:5" hidden="1">
      <c r="A54" s="1"/>
      <c r="B54" s="1"/>
      <c r="C54" s="1"/>
      <c r="D54" s="1"/>
      <c r="E54" s="1"/>
    </row>
    <row r="55" spans="1:5" hidden="1">
      <c r="A55" s="1"/>
      <c r="B55" s="1"/>
      <c r="C55" s="1"/>
      <c r="D55" s="1"/>
      <c r="E55" s="1"/>
    </row>
    <row r="56" spans="1:5" hidden="1">
      <c r="A56" s="1"/>
      <c r="B56" s="1"/>
      <c r="C56" s="1"/>
      <c r="D56" s="1"/>
      <c r="E56" s="1"/>
    </row>
  </sheetData>
  <mergeCells count="37">
    <mergeCell ref="V22:Y22"/>
    <mergeCell ref="A27:E27"/>
    <mergeCell ref="B22:E22"/>
    <mergeCell ref="F22:I22"/>
    <mergeCell ref="J22:M22"/>
    <mergeCell ref="N22:Q22"/>
    <mergeCell ref="R22:U22"/>
    <mergeCell ref="V21:Y21"/>
    <mergeCell ref="B21:E21"/>
    <mergeCell ref="F21:I21"/>
    <mergeCell ref="J21:M21"/>
    <mergeCell ref="N21:Q21"/>
    <mergeCell ref="R21:U21"/>
    <mergeCell ref="N18:P18"/>
    <mergeCell ref="R18:T18"/>
    <mergeCell ref="V18:X18"/>
    <mergeCell ref="F20:I20"/>
    <mergeCell ref="J20:M20"/>
    <mergeCell ref="N20:Q20"/>
    <mergeCell ref="R20:U20"/>
    <mergeCell ref="V20:Y20"/>
    <mergeCell ref="N1:Q1"/>
    <mergeCell ref="R1:U1"/>
    <mergeCell ref="V1:Y1"/>
    <mergeCell ref="N2:Q2"/>
    <mergeCell ref="R2:U2"/>
    <mergeCell ref="V2:Y2"/>
    <mergeCell ref="B20:E20"/>
    <mergeCell ref="B18:D18"/>
    <mergeCell ref="F2:I2"/>
    <mergeCell ref="J2:M2"/>
    <mergeCell ref="B1:E1"/>
    <mergeCell ref="F1:I1"/>
    <mergeCell ref="J1:M1"/>
    <mergeCell ref="B2:E2"/>
    <mergeCell ref="F18:H18"/>
    <mergeCell ref="J18:L18"/>
  </mergeCells>
  <conditionalFormatting sqref="B13">
    <cfRule type="cellIs" dxfId="3" priority="2" operator="greaterThan">
      <formula>B12</formula>
    </cfRule>
    <cfRule type="cellIs" dxfId="2" priority="4" operator="greaterThan">
      <formula>B12</formula>
    </cfRule>
  </conditionalFormatting>
  <conditionalFormatting sqref="C13:Y13">
    <cfRule type="cellIs" dxfId="1" priority="3" operator="greaterThan">
      <formula>C12</formula>
    </cfRule>
  </conditionalFormatting>
  <conditionalFormatting sqref="B19:Y19">
    <cfRule type="cellIs" dxfId="0" priority="1" operator="greaterThan">
      <formula>B17</formula>
    </cfRule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AD220"/>
  <sheetViews>
    <sheetView showGridLines="0" workbookViewId="0">
      <selection activeCell="E12" sqref="E12:I12"/>
    </sheetView>
  </sheetViews>
  <sheetFormatPr defaultColWidth="0" defaultRowHeight="15" zeroHeight="1"/>
  <cols>
    <col min="1" max="1" width="50.7109375" customWidth="1"/>
    <col min="2" max="2" width="18.42578125" customWidth="1"/>
    <col min="3" max="3" width="18.42578125" hidden="1" customWidth="1"/>
    <col min="4" max="4" width="18.42578125" customWidth="1"/>
    <col min="5" max="6" width="18.140625" customWidth="1"/>
    <col min="7" max="7" width="18.28515625" customWidth="1"/>
    <col min="8" max="8" width="18" customWidth="1"/>
    <col min="9" max="9" width="19.7109375" customWidth="1"/>
    <col min="10" max="10" width="9.140625" customWidth="1"/>
    <col min="11" max="11" width="27.140625" hidden="1" customWidth="1"/>
    <col min="12" max="12" width="20" hidden="1" customWidth="1"/>
    <col min="13" max="19" width="8.85546875" hidden="1" customWidth="1"/>
    <col min="20" max="20" width="9.140625" hidden="1" customWidth="1"/>
    <col min="21" max="29" width="8.85546875" hidden="1" customWidth="1"/>
    <col min="30" max="30" width="9.140625" hidden="1" customWidth="1"/>
    <col min="31" max="16384" width="8.85546875" hidden="1"/>
  </cols>
  <sheetData>
    <row r="1" spans="1:13" ht="30">
      <c r="A1" s="261" t="s">
        <v>74</v>
      </c>
      <c r="B1" s="261"/>
      <c r="C1" s="261"/>
      <c r="E1" s="261"/>
      <c r="F1" s="261"/>
      <c r="G1" s="261"/>
      <c r="H1" s="54" t="s">
        <v>41</v>
      </c>
      <c r="I1" s="55" t="s">
        <v>42</v>
      </c>
    </row>
    <row r="2" spans="1:13">
      <c r="A2" s="71"/>
      <c r="B2" s="71"/>
      <c r="C2" s="71"/>
      <c r="D2" s="71"/>
      <c r="E2" s="71"/>
      <c r="F2" s="71"/>
      <c r="G2" s="71"/>
      <c r="H2" s="71"/>
      <c r="I2" s="71"/>
    </row>
    <row r="3" spans="1:13">
      <c r="A3" s="438" t="s">
        <v>75</v>
      </c>
      <c r="B3" s="438"/>
      <c r="C3" s="438"/>
      <c r="D3" s="438"/>
      <c r="E3" s="438"/>
      <c r="F3" s="438"/>
      <c r="G3" s="438"/>
      <c r="H3" s="438"/>
      <c r="I3" s="438"/>
    </row>
    <row r="4" spans="1:13">
      <c r="A4" s="56" t="s">
        <v>73</v>
      </c>
    </row>
    <row r="5" spans="1:13" ht="15.75" thickBot="1">
      <c r="A5" s="4"/>
    </row>
    <row r="6" spans="1:13">
      <c r="A6" s="4"/>
      <c r="B6" s="420" t="s">
        <v>0</v>
      </c>
      <c r="C6" s="421"/>
      <c r="D6" s="421"/>
      <c r="E6" s="421"/>
      <c r="F6" s="421"/>
      <c r="G6" s="421"/>
      <c r="H6" s="421"/>
      <c r="I6" s="422"/>
    </row>
    <row r="7" spans="1:13" ht="15.75" thickBot="1">
      <c r="B7" s="423">
        <f>Alapadatok!B4</f>
        <v>0</v>
      </c>
      <c r="C7" s="424"/>
      <c r="D7" s="424"/>
      <c r="E7" s="424"/>
      <c r="F7" s="424"/>
      <c r="G7" s="424"/>
      <c r="H7" s="424"/>
      <c r="I7" s="425"/>
      <c r="K7" s="28"/>
      <c r="L7" s="28"/>
      <c r="M7" s="28"/>
    </row>
    <row r="8" spans="1:13">
      <c r="B8" s="413" t="s">
        <v>55</v>
      </c>
      <c r="C8" s="414"/>
      <c r="D8" s="415"/>
      <c r="E8" s="413" t="s">
        <v>56</v>
      </c>
      <c r="F8" s="414"/>
      <c r="G8" s="414"/>
      <c r="H8" s="414"/>
      <c r="I8" s="416"/>
      <c r="K8" s="27"/>
      <c r="L8" s="29"/>
      <c r="M8" s="28"/>
    </row>
    <row r="9" spans="1:13" ht="15.75" thickBot="1">
      <c r="A9" s="83"/>
      <c r="B9" s="36">
        <v>2016</v>
      </c>
      <c r="C9" s="63">
        <v>2017</v>
      </c>
      <c r="D9" s="64">
        <v>2017</v>
      </c>
      <c r="E9" s="65">
        <f>D9+1</f>
        <v>2018</v>
      </c>
      <c r="F9" s="66">
        <f t="shared" ref="F9:I9" si="0">E9+1</f>
        <v>2019</v>
      </c>
      <c r="G9" s="63">
        <f t="shared" si="0"/>
        <v>2020</v>
      </c>
      <c r="H9" s="64">
        <f t="shared" si="0"/>
        <v>2021</v>
      </c>
      <c r="I9" s="67">
        <f t="shared" si="0"/>
        <v>2022</v>
      </c>
      <c r="K9" s="28"/>
      <c r="L9" s="28"/>
      <c r="M9" s="28"/>
    </row>
    <row r="10" spans="1:13">
      <c r="A10" s="82" t="s">
        <v>81</v>
      </c>
      <c r="B10" s="172">
        <f>B11+B13</f>
        <v>0</v>
      </c>
      <c r="C10" s="173">
        <f>C11+C13</f>
        <v>0</v>
      </c>
      <c r="D10" s="174">
        <f>D11+D13</f>
        <v>0</v>
      </c>
      <c r="E10" s="175">
        <f>E13</f>
        <v>0</v>
      </c>
      <c r="F10" s="176">
        <f t="shared" ref="F10:I10" si="1">F13</f>
        <v>0</v>
      </c>
      <c r="G10" s="176">
        <f t="shared" si="1"/>
        <v>0</v>
      </c>
      <c r="H10" s="177">
        <f t="shared" si="1"/>
        <v>0</v>
      </c>
      <c r="I10" s="178">
        <f t="shared" si="1"/>
        <v>0</v>
      </c>
      <c r="J10" s="11"/>
      <c r="K10" s="28"/>
      <c r="L10" s="28"/>
      <c r="M10" s="28"/>
    </row>
    <row r="11" spans="1:13" ht="30">
      <c r="A11" s="43" t="s">
        <v>80</v>
      </c>
      <c r="B11" s="298"/>
      <c r="C11" s="299"/>
      <c r="D11" s="300"/>
      <c r="E11" s="179"/>
      <c r="F11" s="180"/>
      <c r="G11" s="180"/>
      <c r="H11" s="180"/>
      <c r="I11" s="181"/>
    </row>
    <row r="12" spans="1:13">
      <c r="A12" s="81" t="s">
        <v>78</v>
      </c>
      <c r="B12" s="439">
        <f>B11+C11+D11</f>
        <v>0</v>
      </c>
      <c r="C12" s="440"/>
      <c r="D12" s="441"/>
      <c r="E12" s="442"/>
      <c r="F12" s="443"/>
      <c r="G12" s="443"/>
      <c r="H12" s="443"/>
      <c r="I12" s="444"/>
    </row>
    <row r="13" spans="1:13">
      <c r="A13" s="80" t="s">
        <v>58</v>
      </c>
      <c r="B13" s="130">
        <f t="shared" ref="B13:D13" si="2">B14+B18+B19+B20+B21+B22+B23</f>
        <v>0</v>
      </c>
      <c r="C13" s="131">
        <f t="shared" si="2"/>
        <v>0</v>
      </c>
      <c r="D13" s="132">
        <f t="shared" si="2"/>
        <v>0</v>
      </c>
      <c r="E13" s="133">
        <f>E14+E18+E19+E20+E21+E22+E23</f>
        <v>0</v>
      </c>
      <c r="F13" s="134">
        <f>F14+F18+F19+F20+F21+F22+F23</f>
        <v>0</v>
      </c>
      <c r="G13" s="134">
        <f>G14+G18+G19+G20+G21+G22+G23</f>
        <v>0</v>
      </c>
      <c r="H13" s="134">
        <f>H14+H18+H19+H20+H21+H22+H23</f>
        <v>0</v>
      </c>
      <c r="I13" s="135">
        <f>I14+I18+I19+I20+I21+I22+I23</f>
        <v>0</v>
      </c>
      <c r="K13" s="77"/>
    </row>
    <row r="14" spans="1:13">
      <c r="A14" s="57" t="str">
        <f>"-Üzemeltetési költség"</f>
        <v>-Üzemeltetési költség</v>
      </c>
      <c r="B14" s="136">
        <f>B15+B16+B17</f>
        <v>0</v>
      </c>
      <c r="C14" s="137">
        <f t="shared" ref="C14:D14" si="3">C15+C16+C17</f>
        <v>0</v>
      </c>
      <c r="D14" s="138">
        <f t="shared" si="3"/>
        <v>0</v>
      </c>
      <c r="E14" s="139">
        <f>E15+E16+E17</f>
        <v>0</v>
      </c>
      <c r="F14" s="140">
        <f t="shared" ref="F14:H14" si="4">F15+F16+F17</f>
        <v>0</v>
      </c>
      <c r="G14" s="140">
        <f t="shared" si="4"/>
        <v>0</v>
      </c>
      <c r="H14" s="140">
        <f t="shared" si="4"/>
        <v>0</v>
      </c>
      <c r="I14" s="141">
        <f>I15+I16+I17</f>
        <v>0</v>
      </c>
    </row>
    <row r="15" spans="1:13">
      <c r="A15" s="58" t="str">
        <f>"--Anyag"</f>
        <v>--Anyag</v>
      </c>
      <c r="B15" s="301"/>
      <c r="C15" s="302"/>
      <c r="D15" s="303"/>
      <c r="E15" s="304"/>
      <c r="F15" s="305"/>
      <c r="G15" s="305"/>
      <c r="H15" s="305"/>
      <c r="I15" s="306"/>
    </row>
    <row r="16" spans="1:13">
      <c r="A16" s="58" t="str">
        <f>"--Munka"</f>
        <v>--Munka</v>
      </c>
      <c r="B16" s="301"/>
      <c r="C16" s="302"/>
      <c r="D16" s="303"/>
      <c r="E16" s="304"/>
      <c r="F16" s="305"/>
      <c r="G16" s="305"/>
      <c r="H16" s="305"/>
      <c r="I16" s="306"/>
    </row>
    <row r="17" spans="1:16">
      <c r="A17" s="58" t="str">
        <f>"--Energia"</f>
        <v>--Energia</v>
      </c>
      <c r="B17" s="301"/>
      <c r="C17" s="302"/>
      <c r="D17" s="303"/>
      <c r="E17" s="304"/>
      <c r="F17" s="305"/>
      <c r="G17" s="305"/>
      <c r="H17" s="305"/>
      <c r="I17" s="306"/>
    </row>
    <row r="18" spans="1:16">
      <c r="A18" s="57" t="str">
        <f>"-Karbantartási/fenntartási költség"</f>
        <v>-Karbantartási/fenntartási költség</v>
      </c>
      <c r="B18" s="301"/>
      <c r="C18" s="302"/>
      <c r="D18" s="303"/>
      <c r="E18" s="304"/>
      <c r="F18" s="305"/>
      <c r="G18" s="305"/>
      <c r="H18" s="305"/>
      <c r="I18" s="306"/>
    </row>
    <row r="19" spans="1:16">
      <c r="A19" s="57" t="str">
        <f>"-Pótlási/felújítási költség"</f>
        <v>-Pótlási/felújítási költség</v>
      </c>
      <c r="B19" s="301"/>
      <c r="C19" s="302"/>
      <c r="D19" s="303"/>
      <c r="E19" s="304"/>
      <c r="F19" s="305"/>
      <c r="G19" s="305"/>
      <c r="H19" s="305"/>
      <c r="I19" s="306"/>
    </row>
    <row r="20" spans="1:16" ht="30">
      <c r="A20" s="42" t="str">
        <f>"-Egyéb pénzkiáramlás (amortizációs költség nem része)"</f>
        <v>-Egyéb pénzkiáramlás (amortizációs költség nem része)</v>
      </c>
      <c r="B20" s="301"/>
      <c r="C20" s="302"/>
      <c r="D20" s="303"/>
      <c r="E20" s="304"/>
      <c r="F20" s="305"/>
      <c r="G20" s="305"/>
      <c r="H20" s="305"/>
      <c r="I20" s="306"/>
    </row>
    <row r="21" spans="1:16">
      <c r="A21" s="57" t="str">
        <f>"-Hiteltörlesztés"</f>
        <v>-Hiteltörlesztés</v>
      </c>
      <c r="B21" s="301"/>
      <c r="C21" s="302"/>
      <c r="D21" s="303"/>
      <c r="E21" s="304"/>
      <c r="F21" s="305"/>
      <c r="G21" s="305"/>
      <c r="H21" s="305"/>
      <c r="I21" s="306"/>
    </row>
    <row r="22" spans="1:16">
      <c r="A22" s="57" t="str">
        <f>"-Hitel kamatának törlesztése"</f>
        <v>-Hitel kamatának törlesztése</v>
      </c>
      <c r="B22" s="301"/>
      <c r="C22" s="302"/>
      <c r="D22" s="303"/>
      <c r="E22" s="304"/>
      <c r="F22" s="305"/>
      <c r="G22" s="305"/>
      <c r="H22" s="305"/>
      <c r="I22" s="306"/>
    </row>
    <row r="23" spans="1:16" ht="15.75" thickBot="1">
      <c r="A23" s="59" t="str">
        <f>"-Vissza nem igényelhető adók"</f>
        <v>-Vissza nem igényelhető adók</v>
      </c>
      <c r="B23" s="307"/>
      <c r="C23" s="308"/>
      <c r="D23" s="309"/>
      <c r="E23" s="310"/>
      <c r="F23" s="311"/>
      <c r="G23" s="311"/>
      <c r="H23" s="311"/>
      <c r="I23" s="312"/>
    </row>
    <row r="24" spans="1:16">
      <c r="A24" s="60" t="s">
        <v>82</v>
      </c>
      <c r="B24" s="182">
        <f>B26</f>
        <v>0</v>
      </c>
      <c r="C24" s="183">
        <f>C26</f>
        <v>0</v>
      </c>
      <c r="D24" s="184">
        <f>D26</f>
        <v>0</v>
      </c>
      <c r="E24" s="185">
        <f>E27+E28</f>
        <v>0</v>
      </c>
      <c r="F24" s="186">
        <f t="shared" ref="F24:I24" si="5">F27+F28</f>
        <v>0</v>
      </c>
      <c r="G24" s="186">
        <f t="shared" si="5"/>
        <v>0</v>
      </c>
      <c r="H24" s="186">
        <f t="shared" si="5"/>
        <v>0</v>
      </c>
      <c r="I24" s="187">
        <f t="shared" si="5"/>
        <v>0</v>
      </c>
      <c r="J24" s="11"/>
    </row>
    <row r="25" spans="1:16">
      <c r="A25" s="80" t="s">
        <v>79</v>
      </c>
      <c r="B25" s="445">
        <f>B26+C26+D26</f>
        <v>0</v>
      </c>
      <c r="C25" s="446"/>
      <c r="D25" s="447"/>
      <c r="E25" s="188"/>
      <c r="F25" s="189"/>
      <c r="G25" s="189"/>
      <c r="H25" s="189"/>
      <c r="I25" s="190"/>
      <c r="J25" s="11"/>
    </row>
    <row r="26" spans="1:16">
      <c r="A26" s="61" t="str">
        <f>"-Támogatás"</f>
        <v>-Támogatás</v>
      </c>
      <c r="B26" s="313"/>
      <c r="C26" s="299"/>
      <c r="D26" s="314"/>
      <c r="E26" s="191"/>
      <c r="F26" s="192"/>
      <c r="G26" s="192"/>
      <c r="H26" s="192"/>
      <c r="I26" s="181"/>
    </row>
    <row r="27" spans="1:16">
      <c r="A27" s="61" t="str">
        <f>"-Szolgáltatásnyújtásból származó bevételek"</f>
        <v>-Szolgáltatásnyújtásból származó bevételek</v>
      </c>
      <c r="B27" s="191"/>
      <c r="C27" s="192"/>
      <c r="D27" s="181"/>
      <c r="E27" s="301"/>
      <c r="F27" s="302"/>
      <c r="G27" s="302"/>
      <c r="H27" s="302"/>
      <c r="I27" s="303"/>
    </row>
    <row r="28" spans="1:16" ht="15.75" thickBot="1">
      <c r="A28" s="62" t="str">
        <f>"-Egyéb bevételek"</f>
        <v>-Egyéb bevételek</v>
      </c>
      <c r="B28" s="193"/>
      <c r="C28" s="194"/>
      <c r="D28" s="195"/>
      <c r="E28" s="310"/>
      <c r="F28" s="311"/>
      <c r="G28" s="311"/>
      <c r="H28" s="311"/>
      <c r="I28" s="312"/>
    </row>
    <row r="29" spans="1:16" ht="15.75" thickBot="1">
      <c r="A29" s="79" t="s">
        <v>84</v>
      </c>
      <c r="B29" s="196">
        <f>B24-B10</f>
        <v>0</v>
      </c>
      <c r="C29" s="197">
        <f t="shared" ref="C29:I29" si="6">C24-C10</f>
        <v>0</v>
      </c>
      <c r="D29" s="198">
        <f t="shared" si="6"/>
        <v>0</v>
      </c>
      <c r="E29" s="196">
        <f t="shared" si="6"/>
        <v>0</v>
      </c>
      <c r="F29" s="197">
        <f t="shared" si="6"/>
        <v>0</v>
      </c>
      <c r="G29" s="197">
        <f t="shared" si="6"/>
        <v>0</v>
      </c>
      <c r="H29" s="199">
        <f t="shared" si="6"/>
        <v>0</v>
      </c>
      <c r="I29" s="200">
        <f t="shared" si="6"/>
        <v>0</v>
      </c>
      <c r="J29" s="11"/>
    </row>
    <row r="30" spans="1:16" ht="15.75" thickBot="1">
      <c r="F30" s="435" t="s">
        <v>57</v>
      </c>
      <c r="G30" s="436"/>
      <c r="H30" s="437"/>
      <c r="I30" s="315"/>
      <c r="M30" s="28"/>
      <c r="N30" s="28"/>
      <c r="O30" s="28"/>
      <c r="P30" s="32"/>
    </row>
    <row r="31" spans="1:16" ht="15.75" thickBot="1">
      <c r="M31" s="28"/>
      <c r="N31" s="68"/>
      <c r="O31" s="68"/>
      <c r="P31" s="32"/>
    </row>
    <row r="32" spans="1:16" ht="15.75" thickBot="1">
      <c r="A32" s="426" t="s">
        <v>83</v>
      </c>
      <c r="B32" s="427"/>
      <c r="C32" s="427"/>
      <c r="D32" s="427"/>
      <c r="E32" s="427"/>
      <c r="F32" s="427"/>
      <c r="G32" s="427"/>
      <c r="H32" s="427"/>
      <c r="I32" s="428"/>
      <c r="M32" s="28"/>
      <c r="N32" s="28"/>
      <c r="O32" s="28"/>
      <c r="P32" s="32"/>
    </row>
    <row r="33" spans="1:15">
      <c r="A33" s="429"/>
      <c r="B33" s="430"/>
      <c r="C33" s="430"/>
      <c r="D33" s="430"/>
      <c r="E33" s="430"/>
      <c r="F33" s="430"/>
      <c r="G33" s="430"/>
      <c r="H33" s="430"/>
      <c r="I33" s="431"/>
      <c r="M33" s="69"/>
      <c r="N33" s="69"/>
      <c r="O33" s="69"/>
    </row>
    <row r="34" spans="1:15">
      <c r="A34" s="417"/>
      <c r="B34" s="418"/>
      <c r="C34" s="418"/>
      <c r="D34" s="418"/>
      <c r="E34" s="418"/>
      <c r="F34" s="418"/>
      <c r="G34" s="418"/>
      <c r="H34" s="418"/>
      <c r="I34" s="419"/>
    </row>
    <row r="35" spans="1:15">
      <c r="A35" s="417"/>
      <c r="B35" s="418"/>
      <c r="C35" s="418"/>
      <c r="D35" s="418"/>
      <c r="E35" s="418"/>
      <c r="F35" s="418"/>
      <c r="G35" s="418"/>
      <c r="H35" s="418"/>
      <c r="I35" s="419"/>
    </row>
    <row r="36" spans="1:15">
      <c r="A36" s="417"/>
      <c r="B36" s="418"/>
      <c r="C36" s="418"/>
      <c r="D36" s="418"/>
      <c r="E36" s="418"/>
      <c r="F36" s="418"/>
      <c r="G36" s="418"/>
      <c r="H36" s="418"/>
      <c r="I36" s="419"/>
    </row>
    <row r="37" spans="1:15">
      <c r="A37" s="417"/>
      <c r="B37" s="418"/>
      <c r="C37" s="418"/>
      <c r="D37" s="418"/>
      <c r="E37" s="418"/>
      <c r="F37" s="418"/>
      <c r="G37" s="418"/>
      <c r="H37" s="418"/>
      <c r="I37" s="419"/>
    </row>
    <row r="38" spans="1:15">
      <c r="A38" s="417"/>
      <c r="B38" s="418"/>
      <c r="C38" s="418"/>
      <c r="D38" s="418"/>
      <c r="E38" s="418"/>
      <c r="F38" s="418"/>
      <c r="G38" s="418"/>
      <c r="H38" s="418"/>
      <c r="I38" s="419"/>
    </row>
    <row r="39" spans="1:15" ht="15.75" thickBot="1">
      <c r="A39" s="432"/>
      <c r="B39" s="433"/>
      <c r="C39" s="433"/>
      <c r="D39" s="433"/>
      <c r="E39" s="433"/>
      <c r="F39" s="433"/>
      <c r="G39" s="433"/>
      <c r="H39" s="433"/>
      <c r="I39" s="434"/>
    </row>
    <row r="40" spans="1:15" ht="15.75" thickBot="1"/>
    <row r="41" spans="1:15">
      <c r="A41" s="4"/>
      <c r="B41" s="420" t="s">
        <v>77</v>
      </c>
      <c r="C41" s="421"/>
      <c r="D41" s="421"/>
      <c r="E41" s="421"/>
      <c r="F41" s="421"/>
      <c r="G41" s="421"/>
      <c r="H41" s="421"/>
      <c r="I41" s="422"/>
    </row>
    <row r="42" spans="1:15">
      <c r="A42" s="4"/>
      <c r="B42" s="417"/>
      <c r="C42" s="418"/>
      <c r="D42" s="418"/>
      <c r="E42" s="418"/>
      <c r="F42" s="418"/>
      <c r="G42" s="418"/>
      <c r="H42" s="418"/>
      <c r="I42" s="419"/>
    </row>
    <row r="43" spans="1:15" ht="15.75" thickBot="1">
      <c r="B43" s="410" t="e">
        <f>VLOOKUP(B42,Alapadatok!$A$5:$B$9,2)</f>
        <v>#N/A</v>
      </c>
      <c r="C43" s="411"/>
      <c r="D43" s="411"/>
      <c r="E43" s="411"/>
      <c r="F43" s="411"/>
      <c r="G43" s="411"/>
      <c r="H43" s="411"/>
      <c r="I43" s="412"/>
    </row>
    <row r="44" spans="1:15">
      <c r="B44" s="413" t="s">
        <v>55</v>
      </c>
      <c r="C44" s="414"/>
      <c r="D44" s="415"/>
      <c r="E44" s="413" t="s">
        <v>56</v>
      </c>
      <c r="F44" s="414"/>
      <c r="G44" s="414"/>
      <c r="H44" s="414"/>
      <c r="I44" s="416"/>
    </row>
    <row r="45" spans="1:15" ht="15.75" thickBot="1">
      <c r="B45" s="36">
        <v>2016</v>
      </c>
      <c r="C45" s="63">
        <v>2017</v>
      </c>
      <c r="D45" s="64">
        <v>2017</v>
      </c>
      <c r="E45" s="65">
        <f>D45+1</f>
        <v>2018</v>
      </c>
      <c r="F45" s="66">
        <f t="shared" ref="F45:I45" si="7">E45+1</f>
        <v>2019</v>
      </c>
      <c r="G45" s="63">
        <f t="shared" si="7"/>
        <v>2020</v>
      </c>
      <c r="H45" s="64">
        <f t="shared" si="7"/>
        <v>2021</v>
      </c>
      <c r="I45" s="67">
        <f t="shared" si="7"/>
        <v>2022</v>
      </c>
    </row>
    <row r="46" spans="1:15">
      <c r="A46" s="82" t="s">
        <v>81</v>
      </c>
      <c r="B46" s="118">
        <f>B47+B49</f>
        <v>0</v>
      </c>
      <c r="C46" s="119">
        <f>C47+C49</f>
        <v>0</v>
      </c>
      <c r="D46" s="120">
        <f>D47+D49</f>
        <v>0</v>
      </c>
      <c r="E46" s="121">
        <f>E49</f>
        <v>0</v>
      </c>
      <c r="F46" s="122">
        <f t="shared" ref="F46:I46" si="8">F49</f>
        <v>0</v>
      </c>
      <c r="G46" s="122">
        <f t="shared" si="8"/>
        <v>0</v>
      </c>
      <c r="H46" s="123">
        <f t="shared" si="8"/>
        <v>0</v>
      </c>
      <c r="I46" s="124">
        <f t="shared" si="8"/>
        <v>0</v>
      </c>
    </row>
    <row r="47" spans="1:15" ht="30">
      <c r="A47" s="43" t="s">
        <v>80</v>
      </c>
      <c r="B47" s="316"/>
      <c r="C47" s="317"/>
      <c r="D47" s="318"/>
      <c r="E47" s="127"/>
      <c r="F47" s="128"/>
      <c r="G47" s="128"/>
      <c r="H47" s="128"/>
      <c r="I47" s="129"/>
    </row>
    <row r="48" spans="1:15">
      <c r="A48" s="81" t="s">
        <v>78</v>
      </c>
      <c r="B48" s="460">
        <f>B47+C47+D47</f>
        <v>0</v>
      </c>
      <c r="C48" s="461"/>
      <c r="D48" s="462"/>
      <c r="E48" s="463"/>
      <c r="F48" s="464"/>
      <c r="G48" s="464"/>
      <c r="H48" s="464"/>
      <c r="I48" s="465"/>
    </row>
    <row r="49" spans="1:9">
      <c r="A49" s="80" t="s">
        <v>58</v>
      </c>
      <c r="B49" s="130">
        <f t="shared" ref="B49" si="9">B50+B54+B55+B56+B57+B58+B59</f>
        <v>0</v>
      </c>
      <c r="C49" s="131">
        <f t="shared" ref="C49" si="10">C50+C54+C55+C56+C57+C58+C59</f>
        <v>0</v>
      </c>
      <c r="D49" s="132">
        <f t="shared" ref="D49" si="11">D50+D54+D55+D56+D57+D58+D59</f>
        <v>0</v>
      </c>
      <c r="E49" s="133">
        <f>E50+E54+E55+E56+E57+E58+E59</f>
        <v>0</v>
      </c>
      <c r="F49" s="134">
        <f>F50+F54+F55+F56+F57+F58+F59</f>
        <v>0</v>
      </c>
      <c r="G49" s="134">
        <f>G50+G54+G55+G56+G57+G58+G59</f>
        <v>0</v>
      </c>
      <c r="H49" s="134">
        <f>H50+H54+H55+H56+H57+H58+H59</f>
        <v>0</v>
      </c>
      <c r="I49" s="135">
        <f>I50+I54+I55+I56+I57+I58+I59</f>
        <v>0</v>
      </c>
    </row>
    <row r="50" spans="1:9">
      <c r="A50" s="57" t="str">
        <f>"-Üzemeltetési költség"</f>
        <v>-Üzemeltetési költség</v>
      </c>
      <c r="B50" s="136">
        <f>B51+B52+B53</f>
        <v>0</v>
      </c>
      <c r="C50" s="137">
        <f t="shared" ref="C50" si="12">C51+C52+C53</f>
        <v>0</v>
      </c>
      <c r="D50" s="138">
        <f t="shared" ref="D50" si="13">D51+D52+D53</f>
        <v>0</v>
      </c>
      <c r="E50" s="139">
        <f>E51+E52+E53</f>
        <v>0</v>
      </c>
      <c r="F50" s="140">
        <f t="shared" ref="F50:H50" si="14">F51+F52+F53</f>
        <v>0</v>
      </c>
      <c r="G50" s="140">
        <f t="shared" si="14"/>
        <v>0</v>
      </c>
      <c r="H50" s="140">
        <f t="shared" si="14"/>
        <v>0</v>
      </c>
      <c r="I50" s="141">
        <f>I51+I52+I53</f>
        <v>0</v>
      </c>
    </row>
    <row r="51" spans="1:9">
      <c r="A51" s="58" t="str">
        <f>"--Anyag"</f>
        <v>--Anyag</v>
      </c>
      <c r="B51" s="319"/>
      <c r="C51" s="320"/>
      <c r="D51" s="321"/>
      <c r="E51" s="284"/>
      <c r="F51" s="322"/>
      <c r="G51" s="322"/>
      <c r="H51" s="322"/>
      <c r="I51" s="323"/>
    </row>
    <row r="52" spans="1:9">
      <c r="A52" s="58" t="str">
        <f>"--Munka"</f>
        <v>--Munka</v>
      </c>
      <c r="B52" s="319"/>
      <c r="C52" s="320"/>
      <c r="D52" s="321"/>
      <c r="E52" s="284"/>
      <c r="F52" s="322"/>
      <c r="G52" s="322"/>
      <c r="H52" s="322"/>
      <c r="I52" s="323"/>
    </row>
    <row r="53" spans="1:9">
      <c r="A53" s="58" t="str">
        <f>"--Energia"</f>
        <v>--Energia</v>
      </c>
      <c r="B53" s="319"/>
      <c r="C53" s="320"/>
      <c r="D53" s="321"/>
      <c r="E53" s="284"/>
      <c r="F53" s="322"/>
      <c r="G53" s="322"/>
      <c r="H53" s="322"/>
      <c r="I53" s="323"/>
    </row>
    <row r="54" spans="1:9">
      <c r="A54" s="57" t="str">
        <f>"-Karbantartási/fenntartási költség"</f>
        <v>-Karbantartási/fenntartási költség</v>
      </c>
      <c r="B54" s="319"/>
      <c r="C54" s="320"/>
      <c r="D54" s="321"/>
      <c r="E54" s="284"/>
      <c r="F54" s="322"/>
      <c r="G54" s="322"/>
      <c r="H54" s="322"/>
      <c r="I54" s="323"/>
    </row>
    <row r="55" spans="1:9">
      <c r="A55" s="57" t="str">
        <f>"-Pótlási/felújítási költség"</f>
        <v>-Pótlási/felújítási költség</v>
      </c>
      <c r="B55" s="319"/>
      <c r="C55" s="320"/>
      <c r="D55" s="321"/>
      <c r="E55" s="284"/>
      <c r="F55" s="322"/>
      <c r="G55" s="322"/>
      <c r="H55" s="322"/>
      <c r="I55" s="323"/>
    </row>
    <row r="56" spans="1:9" ht="30">
      <c r="A56" s="42" t="str">
        <f>"-Egyéb pénzkiáramlás (amortizációs költség nem része)"</f>
        <v>-Egyéb pénzkiáramlás (amortizációs költség nem része)</v>
      </c>
      <c r="B56" s="319"/>
      <c r="C56" s="320"/>
      <c r="D56" s="321"/>
      <c r="E56" s="284"/>
      <c r="F56" s="322"/>
      <c r="G56" s="322"/>
      <c r="H56" s="322"/>
      <c r="I56" s="323"/>
    </row>
    <row r="57" spans="1:9">
      <c r="A57" s="57" t="str">
        <f>"-Hiteltörlesztés"</f>
        <v>-Hiteltörlesztés</v>
      </c>
      <c r="B57" s="319"/>
      <c r="C57" s="320"/>
      <c r="D57" s="321"/>
      <c r="E57" s="284"/>
      <c r="F57" s="322"/>
      <c r="G57" s="322"/>
      <c r="H57" s="322"/>
      <c r="I57" s="323"/>
    </row>
    <row r="58" spans="1:9">
      <c r="A58" s="57" t="str">
        <f>"-Hitel kamatának törlesztése"</f>
        <v>-Hitel kamatának törlesztése</v>
      </c>
      <c r="B58" s="319"/>
      <c r="C58" s="320"/>
      <c r="D58" s="321"/>
      <c r="E58" s="284"/>
      <c r="F58" s="322"/>
      <c r="G58" s="322"/>
      <c r="H58" s="322"/>
      <c r="I58" s="323"/>
    </row>
    <row r="59" spans="1:9" ht="15.75" thickBot="1">
      <c r="A59" s="59" t="str">
        <f>"-Vissza nem igényelhető adók"</f>
        <v>-Vissza nem igényelhető adók</v>
      </c>
      <c r="B59" s="324"/>
      <c r="C59" s="325"/>
      <c r="D59" s="326"/>
      <c r="E59" s="291"/>
      <c r="F59" s="292"/>
      <c r="G59" s="292"/>
      <c r="H59" s="292"/>
      <c r="I59" s="294"/>
    </row>
    <row r="60" spans="1:9">
      <c r="A60" s="60" t="s">
        <v>82</v>
      </c>
      <c r="B60" s="150">
        <f>B62</f>
        <v>0</v>
      </c>
      <c r="C60" s="151">
        <f>C62</f>
        <v>0</v>
      </c>
      <c r="D60" s="152">
        <f>D62</f>
        <v>0</v>
      </c>
      <c r="E60" s="153">
        <f>E63+E64</f>
        <v>0</v>
      </c>
      <c r="F60" s="154">
        <f t="shared" ref="F60:I60" si="15">F63+F64</f>
        <v>0</v>
      </c>
      <c r="G60" s="154">
        <f t="shared" si="15"/>
        <v>0</v>
      </c>
      <c r="H60" s="154">
        <f t="shared" si="15"/>
        <v>0</v>
      </c>
      <c r="I60" s="155">
        <f t="shared" si="15"/>
        <v>0</v>
      </c>
    </row>
    <row r="61" spans="1:9">
      <c r="A61" s="80" t="s">
        <v>79</v>
      </c>
      <c r="B61" s="448">
        <f>B62+C62+D62</f>
        <v>0</v>
      </c>
      <c r="C61" s="449"/>
      <c r="D61" s="450"/>
      <c r="E61" s="156"/>
      <c r="F61" s="157"/>
      <c r="G61" s="157"/>
      <c r="H61" s="157"/>
      <c r="I61" s="158"/>
    </row>
    <row r="62" spans="1:9">
      <c r="A62" s="61" t="str">
        <f>"-Támogatás"</f>
        <v>-Támogatás</v>
      </c>
      <c r="B62" s="327"/>
      <c r="C62" s="328"/>
      <c r="D62" s="329"/>
      <c r="E62" s="162"/>
      <c r="F62" s="163"/>
      <c r="G62" s="163"/>
      <c r="H62" s="163"/>
      <c r="I62" s="129"/>
    </row>
    <row r="63" spans="1:9">
      <c r="A63" s="61" t="str">
        <f>"-Szolgáltatásnyújtásból származó bevételek"</f>
        <v>-Szolgáltatásnyújtásból származó bevételek</v>
      </c>
      <c r="B63" s="162"/>
      <c r="C63" s="163"/>
      <c r="D63" s="129"/>
      <c r="E63" s="319"/>
      <c r="F63" s="320"/>
      <c r="G63" s="320"/>
      <c r="H63" s="320"/>
      <c r="I63" s="321"/>
    </row>
    <row r="64" spans="1:9" ht="15.75" thickBot="1">
      <c r="A64" s="62" t="str">
        <f>"-Egyéb bevételek"</f>
        <v>-Egyéb bevételek</v>
      </c>
      <c r="B64" s="164"/>
      <c r="C64" s="165"/>
      <c r="D64" s="166"/>
      <c r="E64" s="291"/>
      <c r="F64" s="292"/>
      <c r="G64" s="292"/>
      <c r="H64" s="292"/>
      <c r="I64" s="294"/>
    </row>
    <row r="65" spans="1:9" ht="15.75" thickBot="1">
      <c r="A65" s="79" t="s">
        <v>84</v>
      </c>
      <c r="B65" s="167">
        <f>B60-B46</f>
        <v>0</v>
      </c>
      <c r="C65" s="168">
        <f t="shared" ref="C65:I65" si="16">C60-C46</f>
        <v>0</v>
      </c>
      <c r="D65" s="169">
        <f t="shared" si="16"/>
        <v>0</v>
      </c>
      <c r="E65" s="167">
        <f t="shared" si="16"/>
        <v>0</v>
      </c>
      <c r="F65" s="168">
        <f t="shared" si="16"/>
        <v>0</v>
      </c>
      <c r="G65" s="168">
        <f t="shared" si="16"/>
        <v>0</v>
      </c>
      <c r="H65" s="170">
        <f t="shared" si="16"/>
        <v>0</v>
      </c>
      <c r="I65" s="171">
        <f t="shared" si="16"/>
        <v>0</v>
      </c>
    </row>
    <row r="66" spans="1:9" ht="15.75" thickBot="1">
      <c r="F66" s="435" t="s">
        <v>57</v>
      </c>
      <c r="G66" s="436"/>
      <c r="H66" s="437"/>
      <c r="I66" s="315"/>
    </row>
    <row r="67" spans="1:9" ht="15.75" thickBot="1"/>
    <row r="68" spans="1:9" ht="15.75" thickBot="1">
      <c r="A68" s="426" t="s">
        <v>83</v>
      </c>
      <c r="B68" s="427"/>
      <c r="C68" s="427"/>
      <c r="D68" s="427"/>
      <c r="E68" s="427"/>
      <c r="F68" s="427"/>
      <c r="G68" s="427"/>
      <c r="H68" s="427"/>
      <c r="I68" s="428"/>
    </row>
    <row r="69" spans="1:9">
      <c r="A69" s="429"/>
      <c r="B69" s="430"/>
      <c r="C69" s="430"/>
      <c r="D69" s="430"/>
      <c r="E69" s="430"/>
      <c r="F69" s="430"/>
      <c r="G69" s="430"/>
      <c r="H69" s="430"/>
      <c r="I69" s="431"/>
    </row>
    <row r="70" spans="1:9">
      <c r="A70" s="417"/>
      <c r="B70" s="418"/>
      <c r="C70" s="418"/>
      <c r="D70" s="418"/>
      <c r="E70" s="418"/>
      <c r="F70" s="418"/>
      <c r="G70" s="418"/>
      <c r="H70" s="418"/>
      <c r="I70" s="419"/>
    </row>
    <row r="71" spans="1:9">
      <c r="A71" s="417"/>
      <c r="B71" s="418"/>
      <c r="C71" s="418"/>
      <c r="D71" s="418"/>
      <c r="E71" s="418"/>
      <c r="F71" s="418"/>
      <c r="G71" s="418"/>
      <c r="H71" s="418"/>
      <c r="I71" s="419"/>
    </row>
    <row r="72" spans="1:9">
      <c r="A72" s="417"/>
      <c r="B72" s="418"/>
      <c r="C72" s="418"/>
      <c r="D72" s="418"/>
      <c r="E72" s="418"/>
      <c r="F72" s="418"/>
      <c r="G72" s="418"/>
      <c r="H72" s="418"/>
      <c r="I72" s="419"/>
    </row>
    <row r="73" spans="1:9">
      <c r="A73" s="417"/>
      <c r="B73" s="418"/>
      <c r="C73" s="418"/>
      <c r="D73" s="418"/>
      <c r="E73" s="418"/>
      <c r="F73" s="418"/>
      <c r="G73" s="418"/>
      <c r="H73" s="418"/>
      <c r="I73" s="419"/>
    </row>
    <row r="74" spans="1:9">
      <c r="A74" s="417"/>
      <c r="B74" s="418"/>
      <c r="C74" s="418"/>
      <c r="D74" s="418"/>
      <c r="E74" s="418"/>
      <c r="F74" s="418"/>
      <c r="G74" s="418"/>
      <c r="H74" s="418"/>
      <c r="I74" s="419"/>
    </row>
    <row r="75" spans="1:9" ht="15.75" thickBot="1">
      <c r="A75" s="432"/>
      <c r="B75" s="433"/>
      <c r="C75" s="433"/>
      <c r="D75" s="433"/>
      <c r="E75" s="433"/>
      <c r="F75" s="433"/>
      <c r="G75" s="433"/>
      <c r="H75" s="433"/>
      <c r="I75" s="434"/>
    </row>
    <row r="76" spans="1:9" ht="15.75" thickBot="1"/>
    <row r="77" spans="1:9">
      <c r="A77" s="4"/>
      <c r="B77" s="420" t="s">
        <v>77</v>
      </c>
      <c r="C77" s="421"/>
      <c r="D77" s="421"/>
      <c r="E77" s="421"/>
      <c r="F77" s="421"/>
      <c r="G77" s="421"/>
      <c r="H77" s="421"/>
      <c r="I77" s="422"/>
    </row>
    <row r="78" spans="1:9">
      <c r="A78" s="4"/>
      <c r="B78" s="454"/>
      <c r="C78" s="455"/>
      <c r="D78" s="455"/>
      <c r="E78" s="455"/>
      <c r="F78" s="455"/>
      <c r="G78" s="455"/>
      <c r="H78" s="455"/>
      <c r="I78" s="456"/>
    </row>
    <row r="79" spans="1:9" ht="15.75" thickBot="1">
      <c r="B79" s="410" t="e">
        <f>VLOOKUP(B78,Alapadatok!$A$5:$B$9,2)</f>
        <v>#N/A</v>
      </c>
      <c r="C79" s="411"/>
      <c r="D79" s="411"/>
      <c r="E79" s="411"/>
      <c r="F79" s="411"/>
      <c r="G79" s="411"/>
      <c r="H79" s="411"/>
      <c r="I79" s="412"/>
    </row>
    <row r="80" spans="1:9">
      <c r="B80" s="413" t="s">
        <v>55</v>
      </c>
      <c r="C80" s="414"/>
      <c r="D80" s="415"/>
      <c r="E80" s="413" t="s">
        <v>56</v>
      </c>
      <c r="F80" s="414"/>
      <c r="G80" s="414"/>
      <c r="H80" s="414"/>
      <c r="I80" s="416"/>
    </row>
    <row r="81" spans="1:9" ht="15.75" thickBot="1">
      <c r="B81" s="36">
        <v>2016</v>
      </c>
      <c r="C81" s="63">
        <v>2017</v>
      </c>
      <c r="D81" s="64">
        <v>2017</v>
      </c>
      <c r="E81" s="65">
        <f>D81+1</f>
        <v>2018</v>
      </c>
      <c r="F81" s="66">
        <f t="shared" ref="F81:I81" si="17">E81+1</f>
        <v>2019</v>
      </c>
      <c r="G81" s="63">
        <f t="shared" si="17"/>
        <v>2020</v>
      </c>
      <c r="H81" s="64">
        <f t="shared" si="17"/>
        <v>2021</v>
      </c>
      <c r="I81" s="67">
        <f t="shared" si="17"/>
        <v>2022</v>
      </c>
    </row>
    <row r="82" spans="1:9">
      <c r="A82" s="82" t="s">
        <v>81</v>
      </c>
      <c r="B82" s="118">
        <f>B83+B85</f>
        <v>0</v>
      </c>
      <c r="C82" s="119">
        <f>C83+C85</f>
        <v>0</v>
      </c>
      <c r="D82" s="120">
        <f>D83+D85</f>
        <v>0</v>
      </c>
      <c r="E82" s="121">
        <f>E85</f>
        <v>0</v>
      </c>
      <c r="F82" s="122">
        <f t="shared" ref="F82:I82" si="18">F85</f>
        <v>0</v>
      </c>
      <c r="G82" s="122">
        <f t="shared" si="18"/>
        <v>0</v>
      </c>
      <c r="H82" s="123">
        <f t="shared" si="18"/>
        <v>0</v>
      </c>
      <c r="I82" s="124">
        <f t="shared" si="18"/>
        <v>0</v>
      </c>
    </row>
    <row r="83" spans="1:9" ht="30">
      <c r="A83" s="43" t="s">
        <v>80</v>
      </c>
      <c r="B83" s="125"/>
      <c r="C83" s="126"/>
      <c r="D83" s="103"/>
      <c r="E83" s="127"/>
      <c r="F83" s="128"/>
      <c r="G83" s="128"/>
      <c r="H83" s="128"/>
      <c r="I83" s="129"/>
    </row>
    <row r="84" spans="1:9">
      <c r="A84" s="81" t="s">
        <v>78</v>
      </c>
      <c r="B84" s="460">
        <f>B83+C83+D83</f>
        <v>0</v>
      </c>
      <c r="C84" s="461"/>
      <c r="D84" s="462"/>
      <c r="E84" s="463"/>
      <c r="F84" s="464"/>
      <c r="G84" s="464"/>
      <c r="H84" s="464"/>
      <c r="I84" s="465"/>
    </row>
    <row r="85" spans="1:9">
      <c r="A85" s="80" t="s">
        <v>58</v>
      </c>
      <c r="B85" s="130">
        <f t="shared" ref="B85" si="19">B86+B90+B91+B92+B93+B94+B95</f>
        <v>0</v>
      </c>
      <c r="C85" s="131">
        <f t="shared" ref="C85" si="20">C86+C90+C91+C92+C93+C94+C95</f>
        <v>0</v>
      </c>
      <c r="D85" s="132">
        <f t="shared" ref="D85" si="21">D86+D90+D91+D92+D93+D94+D95</f>
        <v>0</v>
      </c>
      <c r="E85" s="133">
        <f>E86+E90+E91+E92+E93+E94+E95</f>
        <v>0</v>
      </c>
      <c r="F85" s="134">
        <f>F86+F90+F91+F92+F93+F94+F95</f>
        <v>0</v>
      </c>
      <c r="G85" s="134">
        <f>G86+G90+G91+G92+G93+G94+G95</f>
        <v>0</v>
      </c>
      <c r="H85" s="134">
        <f>H86+H90+H91+H92+H93+H94+H95</f>
        <v>0</v>
      </c>
      <c r="I85" s="135">
        <f>I86+I90+I91+I92+I93+I94+I95</f>
        <v>0</v>
      </c>
    </row>
    <row r="86" spans="1:9">
      <c r="A86" s="57" t="str">
        <f>"-Üzemeltetési költség"</f>
        <v>-Üzemeltetési költség</v>
      </c>
      <c r="B86" s="136">
        <f>B87+B88+B89</f>
        <v>0</v>
      </c>
      <c r="C86" s="137">
        <f t="shared" ref="C86" si="22">C87+C88+C89</f>
        <v>0</v>
      </c>
      <c r="D86" s="138">
        <f t="shared" ref="D86" si="23">D87+D88+D89</f>
        <v>0</v>
      </c>
      <c r="E86" s="139">
        <f>E87+E88+E89</f>
        <v>0</v>
      </c>
      <c r="F86" s="140">
        <f t="shared" ref="F86:H86" si="24">F87+F88+F89</f>
        <v>0</v>
      </c>
      <c r="G86" s="140">
        <f t="shared" si="24"/>
        <v>0</v>
      </c>
      <c r="H86" s="140">
        <f t="shared" si="24"/>
        <v>0</v>
      </c>
      <c r="I86" s="141">
        <f>I87+I88+I89</f>
        <v>0</v>
      </c>
    </row>
    <row r="87" spans="1:9">
      <c r="A87" s="58" t="str">
        <f>"--Anyag"</f>
        <v>--Anyag</v>
      </c>
      <c r="B87" s="142"/>
      <c r="C87" s="143"/>
      <c r="D87" s="144"/>
      <c r="E87" s="112"/>
      <c r="F87" s="145"/>
      <c r="G87" s="145"/>
      <c r="H87" s="145"/>
      <c r="I87" s="146"/>
    </row>
    <row r="88" spans="1:9">
      <c r="A88" s="58" t="str">
        <f>"--Munka"</f>
        <v>--Munka</v>
      </c>
      <c r="B88" s="142"/>
      <c r="C88" s="143"/>
      <c r="D88" s="144"/>
      <c r="E88" s="112"/>
      <c r="F88" s="145"/>
      <c r="G88" s="145"/>
      <c r="H88" s="145"/>
      <c r="I88" s="146"/>
    </row>
    <row r="89" spans="1:9">
      <c r="A89" s="58" t="str">
        <f>"--Energia"</f>
        <v>--Energia</v>
      </c>
      <c r="B89" s="142"/>
      <c r="C89" s="143"/>
      <c r="D89" s="144"/>
      <c r="E89" s="112"/>
      <c r="F89" s="145"/>
      <c r="G89" s="145"/>
      <c r="H89" s="145"/>
      <c r="I89" s="146"/>
    </row>
    <row r="90" spans="1:9">
      <c r="A90" s="57" t="str">
        <f>"-Karbantartási/fenntartási költség"</f>
        <v>-Karbantartási/fenntartási költség</v>
      </c>
      <c r="B90" s="142"/>
      <c r="C90" s="143"/>
      <c r="D90" s="144"/>
      <c r="E90" s="112"/>
      <c r="F90" s="145"/>
      <c r="G90" s="145"/>
      <c r="H90" s="145"/>
      <c r="I90" s="146"/>
    </row>
    <row r="91" spans="1:9">
      <c r="A91" s="57" t="str">
        <f>"-Pótlási/felújítási költség"</f>
        <v>-Pótlási/felújítási költség</v>
      </c>
      <c r="B91" s="142"/>
      <c r="C91" s="143"/>
      <c r="D91" s="144"/>
      <c r="E91" s="112"/>
      <c r="F91" s="145"/>
      <c r="G91" s="145"/>
      <c r="H91" s="145"/>
      <c r="I91" s="146"/>
    </row>
    <row r="92" spans="1:9" ht="30">
      <c r="A92" s="42" t="str">
        <f>"-Egyéb pénzkiáramlás (amortizációs költség nem része)"</f>
        <v>-Egyéb pénzkiáramlás (amortizációs költség nem része)</v>
      </c>
      <c r="B92" s="142"/>
      <c r="C92" s="143"/>
      <c r="D92" s="144"/>
      <c r="E92" s="112"/>
      <c r="F92" s="145"/>
      <c r="G92" s="145"/>
      <c r="H92" s="145"/>
      <c r="I92" s="146"/>
    </row>
    <row r="93" spans="1:9">
      <c r="A93" s="57" t="str">
        <f>"-Hiteltörlesztés"</f>
        <v>-Hiteltörlesztés</v>
      </c>
      <c r="B93" s="142"/>
      <c r="C93" s="143"/>
      <c r="D93" s="144"/>
      <c r="E93" s="112"/>
      <c r="F93" s="145"/>
      <c r="G93" s="145"/>
      <c r="H93" s="145"/>
      <c r="I93" s="146"/>
    </row>
    <row r="94" spans="1:9">
      <c r="A94" s="57" t="str">
        <f>"-Hitel kamatának törlesztése"</f>
        <v>-Hitel kamatának törlesztése</v>
      </c>
      <c r="B94" s="142"/>
      <c r="C94" s="143"/>
      <c r="D94" s="144"/>
      <c r="E94" s="112"/>
      <c r="F94" s="145"/>
      <c r="G94" s="145"/>
      <c r="H94" s="145"/>
      <c r="I94" s="146"/>
    </row>
    <row r="95" spans="1:9" ht="15.75" thickBot="1">
      <c r="A95" s="59" t="str">
        <f>"-Vissza nem igényelhető adók"</f>
        <v>-Vissza nem igényelhető adók</v>
      </c>
      <c r="B95" s="147"/>
      <c r="C95" s="148"/>
      <c r="D95" s="149"/>
      <c r="E95" s="113"/>
      <c r="F95" s="114"/>
      <c r="G95" s="114"/>
      <c r="H95" s="114"/>
      <c r="I95" s="115"/>
    </row>
    <row r="96" spans="1:9">
      <c r="A96" s="60" t="s">
        <v>82</v>
      </c>
      <c r="B96" s="150">
        <f>B98</f>
        <v>0</v>
      </c>
      <c r="C96" s="151">
        <f>C98</f>
        <v>0</v>
      </c>
      <c r="D96" s="152">
        <f>D98</f>
        <v>0</v>
      </c>
      <c r="E96" s="153">
        <f>E99+E100</f>
        <v>0</v>
      </c>
      <c r="F96" s="154">
        <f t="shared" ref="F96:I96" si="25">F99+F100</f>
        <v>0</v>
      </c>
      <c r="G96" s="154">
        <f t="shared" si="25"/>
        <v>0</v>
      </c>
      <c r="H96" s="154">
        <f t="shared" si="25"/>
        <v>0</v>
      </c>
      <c r="I96" s="155">
        <f t="shared" si="25"/>
        <v>0</v>
      </c>
    </row>
    <row r="97" spans="1:9">
      <c r="A97" s="80" t="s">
        <v>79</v>
      </c>
      <c r="B97" s="448">
        <f>B98+C98+D98</f>
        <v>0</v>
      </c>
      <c r="C97" s="449"/>
      <c r="D97" s="450"/>
      <c r="E97" s="156"/>
      <c r="F97" s="157"/>
      <c r="G97" s="157"/>
      <c r="H97" s="157"/>
      <c r="I97" s="158"/>
    </row>
    <row r="98" spans="1:9">
      <c r="A98" s="61" t="str">
        <f>"-Támogatás"</f>
        <v>-Támogatás</v>
      </c>
      <c r="B98" s="159"/>
      <c r="C98" s="160"/>
      <c r="D98" s="161"/>
      <c r="E98" s="162"/>
      <c r="F98" s="163"/>
      <c r="G98" s="163"/>
      <c r="H98" s="163"/>
      <c r="I98" s="129"/>
    </row>
    <row r="99" spans="1:9">
      <c r="A99" s="61" t="str">
        <f>"-Szolgáltatásnyújtásból származó bevételek"</f>
        <v>-Szolgáltatásnyújtásból származó bevételek</v>
      </c>
      <c r="B99" s="162"/>
      <c r="C99" s="163"/>
      <c r="D99" s="129"/>
      <c r="E99" s="142"/>
      <c r="F99" s="143"/>
      <c r="G99" s="143"/>
      <c r="H99" s="143"/>
      <c r="I99" s="144"/>
    </row>
    <row r="100" spans="1:9" ht="15.75" thickBot="1">
      <c r="A100" s="62" t="str">
        <f>"-Egyéb bevételek"</f>
        <v>-Egyéb bevételek</v>
      </c>
      <c r="B100" s="164"/>
      <c r="C100" s="165"/>
      <c r="D100" s="166"/>
      <c r="E100" s="113"/>
      <c r="F100" s="114"/>
      <c r="G100" s="114"/>
      <c r="H100" s="114"/>
      <c r="I100" s="115"/>
    </row>
    <row r="101" spans="1:9" ht="15.75" thickBot="1">
      <c r="A101" s="79" t="s">
        <v>84</v>
      </c>
      <c r="B101" s="167">
        <f>B96-B82</f>
        <v>0</v>
      </c>
      <c r="C101" s="168">
        <f t="shared" ref="C101:I101" si="26">C96-C82</f>
        <v>0</v>
      </c>
      <c r="D101" s="169">
        <f t="shared" si="26"/>
        <v>0</v>
      </c>
      <c r="E101" s="167">
        <f t="shared" si="26"/>
        <v>0</v>
      </c>
      <c r="F101" s="168">
        <f t="shared" si="26"/>
        <v>0</v>
      </c>
      <c r="G101" s="168">
        <f t="shared" si="26"/>
        <v>0</v>
      </c>
      <c r="H101" s="170">
        <f t="shared" si="26"/>
        <v>0</v>
      </c>
      <c r="I101" s="171">
        <f t="shared" si="26"/>
        <v>0</v>
      </c>
    </row>
    <row r="102" spans="1:9" ht="15.75" thickBot="1">
      <c r="F102" s="435" t="s">
        <v>57</v>
      </c>
      <c r="G102" s="436"/>
      <c r="H102" s="437"/>
      <c r="I102" s="201"/>
    </row>
    <row r="103" spans="1:9" ht="15.75" thickBot="1"/>
    <row r="104" spans="1:9" ht="15.75" thickBot="1">
      <c r="A104" s="426" t="s">
        <v>83</v>
      </c>
      <c r="B104" s="427"/>
      <c r="C104" s="427"/>
      <c r="D104" s="427"/>
      <c r="E104" s="427"/>
      <c r="F104" s="427"/>
      <c r="G104" s="427"/>
      <c r="H104" s="427"/>
      <c r="I104" s="428"/>
    </row>
    <row r="105" spans="1:9">
      <c r="A105" s="451"/>
      <c r="B105" s="452"/>
      <c r="C105" s="452"/>
      <c r="D105" s="452"/>
      <c r="E105" s="452"/>
      <c r="F105" s="452"/>
      <c r="G105" s="452"/>
      <c r="H105" s="452"/>
      <c r="I105" s="453"/>
    </row>
    <row r="106" spans="1:9">
      <c r="A106" s="454"/>
      <c r="B106" s="455"/>
      <c r="C106" s="455"/>
      <c r="D106" s="455"/>
      <c r="E106" s="455"/>
      <c r="F106" s="455"/>
      <c r="G106" s="455"/>
      <c r="H106" s="455"/>
      <c r="I106" s="456"/>
    </row>
    <row r="107" spans="1:9">
      <c r="A107" s="454"/>
      <c r="B107" s="455"/>
      <c r="C107" s="455"/>
      <c r="D107" s="455"/>
      <c r="E107" s="455"/>
      <c r="F107" s="455"/>
      <c r="G107" s="455"/>
      <c r="H107" s="455"/>
      <c r="I107" s="456"/>
    </row>
    <row r="108" spans="1:9">
      <c r="A108" s="454"/>
      <c r="B108" s="455"/>
      <c r="C108" s="455"/>
      <c r="D108" s="455"/>
      <c r="E108" s="455"/>
      <c r="F108" s="455"/>
      <c r="G108" s="455"/>
      <c r="H108" s="455"/>
      <c r="I108" s="456"/>
    </row>
    <row r="109" spans="1:9">
      <c r="A109" s="454"/>
      <c r="B109" s="455"/>
      <c r="C109" s="455"/>
      <c r="D109" s="455"/>
      <c r="E109" s="455"/>
      <c r="F109" s="455"/>
      <c r="G109" s="455"/>
      <c r="H109" s="455"/>
      <c r="I109" s="456"/>
    </row>
    <row r="110" spans="1:9">
      <c r="A110" s="454"/>
      <c r="B110" s="455"/>
      <c r="C110" s="455"/>
      <c r="D110" s="455"/>
      <c r="E110" s="455"/>
      <c r="F110" s="455"/>
      <c r="G110" s="455"/>
      <c r="H110" s="455"/>
      <c r="I110" s="456"/>
    </row>
    <row r="111" spans="1:9" ht="15.75" thickBot="1">
      <c r="A111" s="457"/>
      <c r="B111" s="458"/>
      <c r="C111" s="458"/>
      <c r="D111" s="458"/>
      <c r="E111" s="458"/>
      <c r="F111" s="458"/>
      <c r="G111" s="458"/>
      <c r="H111" s="458"/>
      <c r="I111" s="459"/>
    </row>
    <row r="112" spans="1:9" ht="15.75" thickBot="1"/>
    <row r="113" spans="1:9">
      <c r="A113" s="4"/>
      <c r="B113" s="420" t="s">
        <v>77</v>
      </c>
      <c r="C113" s="421"/>
      <c r="D113" s="421"/>
      <c r="E113" s="421"/>
      <c r="F113" s="421"/>
      <c r="G113" s="421"/>
      <c r="H113" s="421"/>
      <c r="I113" s="422"/>
    </row>
    <row r="114" spans="1:9">
      <c r="A114" s="4"/>
      <c r="B114" s="454"/>
      <c r="C114" s="455"/>
      <c r="D114" s="455"/>
      <c r="E114" s="455"/>
      <c r="F114" s="455"/>
      <c r="G114" s="455"/>
      <c r="H114" s="455"/>
      <c r="I114" s="456"/>
    </row>
    <row r="115" spans="1:9" ht="15.75" thickBot="1">
      <c r="B115" s="410" t="e">
        <f>VLOOKUP(B114,Alapadatok!$A$5:$B$9,2)</f>
        <v>#N/A</v>
      </c>
      <c r="C115" s="411"/>
      <c r="D115" s="411"/>
      <c r="E115" s="411"/>
      <c r="F115" s="411"/>
      <c r="G115" s="411"/>
      <c r="H115" s="411"/>
      <c r="I115" s="412"/>
    </row>
    <row r="116" spans="1:9">
      <c r="B116" s="413" t="s">
        <v>55</v>
      </c>
      <c r="C116" s="414"/>
      <c r="D116" s="415"/>
      <c r="E116" s="413" t="s">
        <v>56</v>
      </c>
      <c r="F116" s="414"/>
      <c r="G116" s="414"/>
      <c r="H116" s="414"/>
      <c r="I116" s="416"/>
    </row>
    <row r="117" spans="1:9" ht="15.75" thickBot="1">
      <c r="B117" s="36">
        <v>2016</v>
      </c>
      <c r="C117" s="63">
        <v>2017</v>
      </c>
      <c r="D117" s="64">
        <v>2017</v>
      </c>
      <c r="E117" s="65">
        <f>D117+1</f>
        <v>2018</v>
      </c>
      <c r="F117" s="66">
        <f t="shared" ref="F117:I117" si="27">E117+1</f>
        <v>2019</v>
      </c>
      <c r="G117" s="63">
        <f t="shared" si="27"/>
        <v>2020</v>
      </c>
      <c r="H117" s="64">
        <f t="shared" si="27"/>
        <v>2021</v>
      </c>
      <c r="I117" s="67">
        <f t="shared" si="27"/>
        <v>2022</v>
      </c>
    </row>
    <row r="118" spans="1:9">
      <c r="A118" s="82" t="s">
        <v>81</v>
      </c>
      <c r="B118" s="202">
        <f>B119+B121</f>
        <v>0</v>
      </c>
      <c r="C118" s="203">
        <f>C119+C121</f>
        <v>0</v>
      </c>
      <c r="D118" s="204">
        <f>D119+D121</f>
        <v>0</v>
      </c>
      <c r="E118" s="205">
        <f>E121</f>
        <v>0</v>
      </c>
      <c r="F118" s="206">
        <f t="shared" ref="F118:I118" si="28">F121</f>
        <v>0</v>
      </c>
      <c r="G118" s="206">
        <f t="shared" si="28"/>
        <v>0</v>
      </c>
      <c r="H118" s="207">
        <f t="shared" si="28"/>
        <v>0</v>
      </c>
      <c r="I118" s="208">
        <f t="shared" si="28"/>
        <v>0</v>
      </c>
    </row>
    <row r="119" spans="1:9" ht="30">
      <c r="A119" s="43" t="s">
        <v>80</v>
      </c>
      <c r="B119" s="209"/>
      <c r="C119" s="210"/>
      <c r="D119" s="211"/>
      <c r="E119" s="212"/>
      <c r="F119" s="213"/>
      <c r="G119" s="213"/>
      <c r="H119" s="213"/>
      <c r="I119" s="214"/>
    </row>
    <row r="120" spans="1:9">
      <c r="A120" s="81" t="s">
        <v>78</v>
      </c>
      <c r="B120" s="466">
        <f>B119+C119+D119</f>
        <v>0</v>
      </c>
      <c r="C120" s="467"/>
      <c r="D120" s="468"/>
      <c r="E120" s="469"/>
      <c r="F120" s="470"/>
      <c r="G120" s="470"/>
      <c r="H120" s="470"/>
      <c r="I120" s="471"/>
    </row>
    <row r="121" spans="1:9">
      <c r="A121" s="80" t="s">
        <v>58</v>
      </c>
      <c r="B121" s="215">
        <f t="shared" ref="B121" si="29">B122+B126+B127+B128+B129+B130+B131</f>
        <v>0</v>
      </c>
      <c r="C121" s="216">
        <f t="shared" ref="C121" si="30">C122+C126+C127+C128+C129+C130+C131</f>
        <v>0</v>
      </c>
      <c r="D121" s="217">
        <f t="shared" ref="D121" si="31">D122+D126+D127+D128+D129+D130+D131</f>
        <v>0</v>
      </c>
      <c r="E121" s="218">
        <f>E122+E126+E127+E128+E129+E130+E131</f>
        <v>0</v>
      </c>
      <c r="F121" s="219">
        <f>F122+F126+F127+F128+F129+F130+F131</f>
        <v>0</v>
      </c>
      <c r="G121" s="219">
        <f>G122+G126+G127+G128+G129+G130+G131</f>
        <v>0</v>
      </c>
      <c r="H121" s="219">
        <f>H122+H126+H127+H128+H129+H130+H131</f>
        <v>0</v>
      </c>
      <c r="I121" s="220">
        <f>I122+I126+I127+I128+I129+I130+I131</f>
        <v>0</v>
      </c>
    </row>
    <row r="122" spans="1:9">
      <c r="A122" s="57" t="str">
        <f>"-Üzemeltetési költség"</f>
        <v>-Üzemeltetési költség</v>
      </c>
      <c r="B122" s="221">
        <f>B123+B124+B125</f>
        <v>0</v>
      </c>
      <c r="C122" s="222">
        <f t="shared" ref="C122" si="32">C123+C124+C125</f>
        <v>0</v>
      </c>
      <c r="D122" s="223">
        <f t="shared" ref="D122" si="33">D123+D124+D125</f>
        <v>0</v>
      </c>
      <c r="E122" s="224">
        <f>E123+E124+E125</f>
        <v>0</v>
      </c>
      <c r="F122" s="225">
        <f t="shared" ref="F122:H122" si="34">F123+F124+F125</f>
        <v>0</v>
      </c>
      <c r="G122" s="225">
        <f t="shared" si="34"/>
        <v>0</v>
      </c>
      <c r="H122" s="225">
        <f t="shared" si="34"/>
        <v>0</v>
      </c>
      <c r="I122" s="226">
        <f>I123+I124+I125</f>
        <v>0</v>
      </c>
    </row>
    <row r="123" spans="1:9">
      <c r="A123" s="58" t="str">
        <f>"--Anyag"</f>
        <v>--Anyag</v>
      </c>
      <c r="B123" s="227"/>
      <c r="C123" s="228"/>
      <c r="D123" s="229"/>
      <c r="E123" s="230"/>
      <c r="F123" s="231"/>
      <c r="G123" s="231"/>
      <c r="H123" s="231"/>
      <c r="I123" s="232"/>
    </row>
    <row r="124" spans="1:9">
      <c r="A124" s="58" t="str">
        <f>"--Munka"</f>
        <v>--Munka</v>
      </c>
      <c r="B124" s="227"/>
      <c r="C124" s="228"/>
      <c r="D124" s="229"/>
      <c r="E124" s="230"/>
      <c r="F124" s="231"/>
      <c r="G124" s="231"/>
      <c r="H124" s="231"/>
      <c r="I124" s="232"/>
    </row>
    <row r="125" spans="1:9">
      <c r="A125" s="58" t="str">
        <f>"--Energia"</f>
        <v>--Energia</v>
      </c>
      <c r="B125" s="227"/>
      <c r="C125" s="228"/>
      <c r="D125" s="229"/>
      <c r="E125" s="230"/>
      <c r="F125" s="231"/>
      <c r="G125" s="231"/>
      <c r="H125" s="231"/>
      <c r="I125" s="232"/>
    </row>
    <row r="126" spans="1:9">
      <c r="A126" s="57" t="str">
        <f>"-Karbantartási/fenntartási költség"</f>
        <v>-Karbantartási/fenntartási költség</v>
      </c>
      <c r="B126" s="227"/>
      <c r="C126" s="228"/>
      <c r="D126" s="229"/>
      <c r="E126" s="230"/>
      <c r="F126" s="231"/>
      <c r="G126" s="231"/>
      <c r="H126" s="231"/>
      <c r="I126" s="232"/>
    </row>
    <row r="127" spans="1:9">
      <c r="A127" s="57" t="str">
        <f>"-Pótlási/felújítási költség"</f>
        <v>-Pótlási/felújítási költség</v>
      </c>
      <c r="B127" s="227"/>
      <c r="C127" s="228"/>
      <c r="D127" s="229"/>
      <c r="E127" s="230"/>
      <c r="F127" s="231"/>
      <c r="G127" s="231"/>
      <c r="H127" s="231"/>
      <c r="I127" s="232"/>
    </row>
    <row r="128" spans="1:9" ht="30">
      <c r="A128" s="42" t="str">
        <f>"-Egyéb pénzkiáramlás (amortizációs költség nem része)"</f>
        <v>-Egyéb pénzkiáramlás (amortizációs költség nem része)</v>
      </c>
      <c r="B128" s="227"/>
      <c r="C128" s="228"/>
      <c r="D128" s="229"/>
      <c r="E128" s="230"/>
      <c r="F128" s="231"/>
      <c r="G128" s="231"/>
      <c r="H128" s="231"/>
      <c r="I128" s="232"/>
    </row>
    <row r="129" spans="1:9">
      <c r="A129" s="57" t="str">
        <f>"-Hiteltörlesztés"</f>
        <v>-Hiteltörlesztés</v>
      </c>
      <c r="B129" s="227"/>
      <c r="C129" s="228"/>
      <c r="D129" s="229"/>
      <c r="E129" s="230"/>
      <c r="F129" s="231"/>
      <c r="G129" s="231"/>
      <c r="H129" s="231"/>
      <c r="I129" s="232"/>
    </row>
    <row r="130" spans="1:9">
      <c r="A130" s="57" t="str">
        <f>"-Hitel kamatának törlesztése"</f>
        <v>-Hitel kamatának törlesztése</v>
      </c>
      <c r="B130" s="227"/>
      <c r="C130" s="228"/>
      <c r="D130" s="229"/>
      <c r="E130" s="230"/>
      <c r="F130" s="231"/>
      <c r="G130" s="231"/>
      <c r="H130" s="231"/>
      <c r="I130" s="232"/>
    </row>
    <row r="131" spans="1:9" ht="15.75" thickBot="1">
      <c r="A131" s="59" t="str">
        <f>"-Vissza nem igényelhető adók"</f>
        <v>-Vissza nem igényelhető adók</v>
      </c>
      <c r="B131" s="233"/>
      <c r="C131" s="234"/>
      <c r="D131" s="235"/>
      <c r="E131" s="236"/>
      <c r="F131" s="237"/>
      <c r="G131" s="237"/>
      <c r="H131" s="237"/>
      <c r="I131" s="238"/>
    </row>
    <row r="132" spans="1:9">
      <c r="A132" s="60" t="s">
        <v>82</v>
      </c>
      <c r="B132" s="239">
        <f>B134</f>
        <v>0</v>
      </c>
      <c r="C132" s="240">
        <f>C134</f>
        <v>0</v>
      </c>
      <c r="D132" s="241">
        <f>D134</f>
        <v>0</v>
      </c>
      <c r="E132" s="242">
        <f>E135+E136</f>
        <v>0</v>
      </c>
      <c r="F132" s="243">
        <f t="shared" ref="F132:I132" si="35">F135+F136</f>
        <v>0</v>
      </c>
      <c r="G132" s="243">
        <f t="shared" si="35"/>
        <v>0</v>
      </c>
      <c r="H132" s="243">
        <f t="shared" si="35"/>
        <v>0</v>
      </c>
      <c r="I132" s="244">
        <f t="shared" si="35"/>
        <v>0</v>
      </c>
    </row>
    <row r="133" spans="1:9">
      <c r="A133" s="80" t="s">
        <v>79</v>
      </c>
      <c r="B133" s="472">
        <f>B134+C134+D134</f>
        <v>0</v>
      </c>
      <c r="C133" s="473"/>
      <c r="D133" s="474"/>
      <c r="E133" s="245"/>
      <c r="F133" s="246"/>
      <c r="G133" s="246"/>
      <c r="H133" s="246"/>
      <c r="I133" s="247"/>
    </row>
    <row r="134" spans="1:9">
      <c r="A134" s="61" t="str">
        <f>"-Támogatás"</f>
        <v>-Támogatás</v>
      </c>
      <c r="B134" s="248"/>
      <c r="C134" s="249"/>
      <c r="D134" s="250"/>
      <c r="E134" s="251"/>
      <c r="F134" s="252"/>
      <c r="G134" s="252"/>
      <c r="H134" s="252"/>
      <c r="I134" s="214"/>
    </row>
    <row r="135" spans="1:9">
      <c r="A135" s="61" t="str">
        <f>"-Szolgáltatásnyújtásból származó bevételek"</f>
        <v>-Szolgáltatásnyújtásból származó bevételek</v>
      </c>
      <c r="B135" s="251"/>
      <c r="C135" s="252"/>
      <c r="D135" s="214"/>
      <c r="E135" s="227"/>
      <c r="F135" s="228"/>
      <c r="G135" s="228"/>
      <c r="H135" s="228"/>
      <c r="I135" s="229"/>
    </row>
    <row r="136" spans="1:9" ht="15.75" thickBot="1">
      <c r="A136" s="62" t="str">
        <f>"-Egyéb bevételek"</f>
        <v>-Egyéb bevételek</v>
      </c>
      <c r="B136" s="253"/>
      <c r="C136" s="254"/>
      <c r="D136" s="255"/>
      <c r="E136" s="236"/>
      <c r="F136" s="237"/>
      <c r="G136" s="237"/>
      <c r="H136" s="237"/>
      <c r="I136" s="238"/>
    </row>
    <row r="137" spans="1:9" ht="15.75" thickBot="1">
      <c r="A137" s="79" t="s">
        <v>84</v>
      </c>
      <c r="B137" s="256">
        <f>B132-B118</f>
        <v>0</v>
      </c>
      <c r="C137" s="257">
        <f t="shared" ref="C137:I137" si="36">C132-C118</f>
        <v>0</v>
      </c>
      <c r="D137" s="258">
        <f t="shared" si="36"/>
        <v>0</v>
      </c>
      <c r="E137" s="256">
        <f t="shared" si="36"/>
        <v>0</v>
      </c>
      <c r="F137" s="257">
        <f t="shared" si="36"/>
        <v>0</v>
      </c>
      <c r="G137" s="257">
        <f t="shared" si="36"/>
        <v>0</v>
      </c>
      <c r="H137" s="259">
        <f t="shared" si="36"/>
        <v>0</v>
      </c>
      <c r="I137" s="260">
        <f t="shared" si="36"/>
        <v>0</v>
      </c>
    </row>
    <row r="138" spans="1:9" ht="15.75" thickBot="1">
      <c r="F138" s="435" t="s">
        <v>57</v>
      </c>
      <c r="G138" s="436"/>
      <c r="H138" s="437"/>
      <c r="I138" s="201"/>
    </row>
    <row r="139" spans="1:9" ht="15.75" thickBot="1"/>
    <row r="140" spans="1:9" ht="15.75" thickBot="1">
      <c r="A140" s="426" t="s">
        <v>83</v>
      </c>
      <c r="B140" s="427"/>
      <c r="C140" s="427"/>
      <c r="D140" s="427"/>
      <c r="E140" s="427"/>
      <c r="F140" s="427"/>
      <c r="G140" s="427"/>
      <c r="H140" s="427"/>
      <c r="I140" s="428"/>
    </row>
    <row r="141" spans="1:9">
      <c r="A141" s="451"/>
      <c r="B141" s="452"/>
      <c r="C141" s="452"/>
      <c r="D141" s="452"/>
      <c r="E141" s="452"/>
      <c r="F141" s="452"/>
      <c r="G141" s="452"/>
      <c r="H141" s="452"/>
      <c r="I141" s="453"/>
    </row>
    <row r="142" spans="1:9">
      <c r="A142" s="454"/>
      <c r="B142" s="455"/>
      <c r="C142" s="455"/>
      <c r="D142" s="455"/>
      <c r="E142" s="455"/>
      <c r="F142" s="455"/>
      <c r="G142" s="455"/>
      <c r="H142" s="455"/>
      <c r="I142" s="456"/>
    </row>
    <row r="143" spans="1:9">
      <c r="A143" s="454"/>
      <c r="B143" s="455"/>
      <c r="C143" s="455"/>
      <c r="D143" s="455"/>
      <c r="E143" s="455"/>
      <c r="F143" s="455"/>
      <c r="G143" s="455"/>
      <c r="H143" s="455"/>
      <c r="I143" s="456"/>
    </row>
    <row r="144" spans="1:9">
      <c r="A144" s="454"/>
      <c r="B144" s="455"/>
      <c r="C144" s="455"/>
      <c r="D144" s="455"/>
      <c r="E144" s="455"/>
      <c r="F144" s="455"/>
      <c r="G144" s="455"/>
      <c r="H144" s="455"/>
      <c r="I144" s="456"/>
    </row>
    <row r="145" spans="1:9">
      <c r="A145" s="454"/>
      <c r="B145" s="455"/>
      <c r="C145" s="455"/>
      <c r="D145" s="455"/>
      <c r="E145" s="455"/>
      <c r="F145" s="455"/>
      <c r="G145" s="455"/>
      <c r="H145" s="455"/>
      <c r="I145" s="456"/>
    </row>
    <row r="146" spans="1:9">
      <c r="A146" s="454"/>
      <c r="B146" s="455"/>
      <c r="C146" s="455"/>
      <c r="D146" s="455"/>
      <c r="E146" s="455"/>
      <c r="F146" s="455"/>
      <c r="G146" s="455"/>
      <c r="H146" s="455"/>
      <c r="I146" s="456"/>
    </row>
    <row r="147" spans="1:9" ht="15.75" thickBot="1">
      <c r="A147" s="457"/>
      <c r="B147" s="458"/>
      <c r="C147" s="458"/>
      <c r="D147" s="458"/>
      <c r="E147" s="458"/>
      <c r="F147" s="458"/>
      <c r="G147" s="458"/>
      <c r="H147" s="458"/>
      <c r="I147" s="459"/>
    </row>
    <row r="148" spans="1:9" ht="15.75" thickBot="1"/>
    <row r="149" spans="1:9">
      <c r="A149" s="4"/>
      <c r="B149" s="420" t="s">
        <v>77</v>
      </c>
      <c r="C149" s="421"/>
      <c r="D149" s="421"/>
      <c r="E149" s="421"/>
      <c r="F149" s="421"/>
      <c r="G149" s="421"/>
      <c r="H149" s="421"/>
      <c r="I149" s="422"/>
    </row>
    <row r="150" spans="1:9">
      <c r="A150" s="4"/>
      <c r="B150" s="454"/>
      <c r="C150" s="455"/>
      <c r="D150" s="455"/>
      <c r="E150" s="455"/>
      <c r="F150" s="455"/>
      <c r="G150" s="455"/>
      <c r="H150" s="455"/>
      <c r="I150" s="456"/>
    </row>
    <row r="151" spans="1:9" ht="15.75" thickBot="1">
      <c r="B151" s="410" t="e">
        <f>VLOOKUP(B150,Alapadatok!$A$5:$B$9,2)</f>
        <v>#N/A</v>
      </c>
      <c r="C151" s="411"/>
      <c r="D151" s="411"/>
      <c r="E151" s="411"/>
      <c r="F151" s="411"/>
      <c r="G151" s="411"/>
      <c r="H151" s="411"/>
      <c r="I151" s="412"/>
    </row>
    <row r="152" spans="1:9">
      <c r="B152" s="413" t="s">
        <v>55</v>
      </c>
      <c r="C152" s="414"/>
      <c r="D152" s="415"/>
      <c r="E152" s="413" t="s">
        <v>56</v>
      </c>
      <c r="F152" s="414"/>
      <c r="G152" s="414"/>
      <c r="H152" s="414"/>
      <c r="I152" s="416"/>
    </row>
    <row r="153" spans="1:9" ht="15.75" thickBot="1">
      <c r="B153" s="36">
        <v>2016</v>
      </c>
      <c r="C153" s="63">
        <v>2017</v>
      </c>
      <c r="D153" s="64">
        <v>2017</v>
      </c>
      <c r="E153" s="65">
        <f>D153+1</f>
        <v>2018</v>
      </c>
      <c r="F153" s="66">
        <f t="shared" ref="F153:I153" si="37">E153+1</f>
        <v>2019</v>
      </c>
      <c r="G153" s="63">
        <f t="shared" si="37"/>
        <v>2020</v>
      </c>
      <c r="H153" s="64">
        <f t="shared" si="37"/>
        <v>2021</v>
      </c>
      <c r="I153" s="67">
        <f t="shared" si="37"/>
        <v>2022</v>
      </c>
    </row>
    <row r="154" spans="1:9">
      <c r="A154" s="82" t="s">
        <v>81</v>
      </c>
      <c r="B154" s="118">
        <f>B155+B157</f>
        <v>0</v>
      </c>
      <c r="C154" s="119">
        <f>C155+C157</f>
        <v>0</v>
      </c>
      <c r="D154" s="120">
        <f>D155+D157</f>
        <v>0</v>
      </c>
      <c r="E154" s="121">
        <f>E157</f>
        <v>0</v>
      </c>
      <c r="F154" s="122">
        <f t="shared" ref="F154:I154" si="38">F157</f>
        <v>0</v>
      </c>
      <c r="G154" s="122">
        <f t="shared" si="38"/>
        <v>0</v>
      </c>
      <c r="H154" s="123">
        <f t="shared" si="38"/>
        <v>0</v>
      </c>
      <c r="I154" s="124">
        <f t="shared" si="38"/>
        <v>0</v>
      </c>
    </row>
    <row r="155" spans="1:9" ht="30">
      <c r="A155" s="43" t="s">
        <v>80</v>
      </c>
      <c r="B155" s="125"/>
      <c r="C155" s="126"/>
      <c r="D155" s="103"/>
      <c r="E155" s="127"/>
      <c r="F155" s="128"/>
      <c r="G155" s="128"/>
      <c r="H155" s="128"/>
      <c r="I155" s="129"/>
    </row>
    <row r="156" spans="1:9">
      <c r="A156" s="81" t="s">
        <v>78</v>
      </c>
      <c r="B156" s="460">
        <f>B155+C155+D155</f>
        <v>0</v>
      </c>
      <c r="C156" s="461"/>
      <c r="D156" s="462"/>
      <c r="E156" s="463"/>
      <c r="F156" s="464"/>
      <c r="G156" s="464"/>
      <c r="H156" s="464"/>
      <c r="I156" s="465"/>
    </row>
    <row r="157" spans="1:9">
      <c r="A157" s="80" t="s">
        <v>58</v>
      </c>
      <c r="B157" s="130">
        <f t="shared" ref="B157" si="39">B158+B162+B163+B164+B165+B166+B167</f>
        <v>0</v>
      </c>
      <c r="C157" s="131">
        <f t="shared" ref="C157" si="40">C158+C162+C163+C164+C165+C166+C167</f>
        <v>0</v>
      </c>
      <c r="D157" s="132">
        <f t="shared" ref="D157" si="41">D158+D162+D163+D164+D165+D166+D167</f>
        <v>0</v>
      </c>
      <c r="E157" s="133">
        <f>E158+E162+E163+E164+E165+E166+E167</f>
        <v>0</v>
      </c>
      <c r="F157" s="134">
        <f>F158+F162+F163+F164+F165+F166+F167</f>
        <v>0</v>
      </c>
      <c r="G157" s="134">
        <f>G158+G162+G163+G164+G165+G166+G167</f>
        <v>0</v>
      </c>
      <c r="H157" s="134">
        <f>H158+H162+H163+H164+H165+H166+H167</f>
        <v>0</v>
      </c>
      <c r="I157" s="135">
        <f>I158+I162+I163+I164+I165+I166+I167</f>
        <v>0</v>
      </c>
    </row>
    <row r="158" spans="1:9">
      <c r="A158" s="57" t="str">
        <f>"-Üzemeltetési költség"</f>
        <v>-Üzemeltetési költség</v>
      </c>
      <c r="B158" s="136">
        <f>B159+B160+B161</f>
        <v>0</v>
      </c>
      <c r="C158" s="137">
        <f t="shared" ref="C158" si="42">C159+C160+C161</f>
        <v>0</v>
      </c>
      <c r="D158" s="138">
        <f t="shared" ref="D158" si="43">D159+D160+D161</f>
        <v>0</v>
      </c>
      <c r="E158" s="139">
        <f>E159+E160+E161</f>
        <v>0</v>
      </c>
      <c r="F158" s="140">
        <f t="shared" ref="F158:H158" si="44">F159+F160+F161</f>
        <v>0</v>
      </c>
      <c r="G158" s="140">
        <f t="shared" si="44"/>
        <v>0</v>
      </c>
      <c r="H158" s="140">
        <f t="shared" si="44"/>
        <v>0</v>
      </c>
      <c r="I158" s="141">
        <f>I159+I160+I161</f>
        <v>0</v>
      </c>
    </row>
    <row r="159" spans="1:9">
      <c r="A159" s="58" t="str">
        <f>"--Anyag"</f>
        <v>--Anyag</v>
      </c>
      <c r="B159" s="142"/>
      <c r="C159" s="143"/>
      <c r="D159" s="144"/>
      <c r="E159" s="112"/>
      <c r="F159" s="145"/>
      <c r="G159" s="145"/>
      <c r="H159" s="145"/>
      <c r="I159" s="146"/>
    </row>
    <row r="160" spans="1:9">
      <c r="A160" s="58" t="str">
        <f>"--Munka"</f>
        <v>--Munka</v>
      </c>
      <c r="B160" s="142"/>
      <c r="C160" s="143"/>
      <c r="D160" s="144"/>
      <c r="E160" s="112"/>
      <c r="F160" s="145"/>
      <c r="G160" s="145"/>
      <c r="H160" s="145"/>
      <c r="I160" s="146"/>
    </row>
    <row r="161" spans="1:9">
      <c r="A161" s="58" t="str">
        <f>"--Energia"</f>
        <v>--Energia</v>
      </c>
      <c r="B161" s="142"/>
      <c r="C161" s="143"/>
      <c r="D161" s="144"/>
      <c r="E161" s="112"/>
      <c r="F161" s="145"/>
      <c r="G161" s="145"/>
      <c r="H161" s="145"/>
      <c r="I161" s="146"/>
    </row>
    <row r="162" spans="1:9">
      <c r="A162" s="57" t="str">
        <f>"-Karbantartási/fenntartási költség"</f>
        <v>-Karbantartási/fenntartási költség</v>
      </c>
      <c r="B162" s="142"/>
      <c r="C162" s="143"/>
      <c r="D162" s="144"/>
      <c r="E162" s="112"/>
      <c r="F162" s="145"/>
      <c r="G162" s="145"/>
      <c r="H162" s="145"/>
      <c r="I162" s="146"/>
    </row>
    <row r="163" spans="1:9">
      <c r="A163" s="57" t="str">
        <f>"-Pótlási/felújítási költség"</f>
        <v>-Pótlási/felújítási költség</v>
      </c>
      <c r="B163" s="142"/>
      <c r="C163" s="143"/>
      <c r="D163" s="144"/>
      <c r="E163" s="112"/>
      <c r="F163" s="145"/>
      <c r="G163" s="145"/>
      <c r="H163" s="145"/>
      <c r="I163" s="146"/>
    </row>
    <row r="164" spans="1:9" ht="30">
      <c r="A164" s="42" t="str">
        <f>"-Egyéb pénzkiáramlás (amortizációs költség nem része)"</f>
        <v>-Egyéb pénzkiáramlás (amortizációs költség nem része)</v>
      </c>
      <c r="B164" s="142"/>
      <c r="C164" s="143"/>
      <c r="D164" s="144"/>
      <c r="E164" s="112"/>
      <c r="F164" s="145"/>
      <c r="G164" s="145"/>
      <c r="H164" s="145"/>
      <c r="I164" s="146"/>
    </row>
    <row r="165" spans="1:9">
      <c r="A165" s="57" t="str">
        <f>"-Hiteltörlesztés"</f>
        <v>-Hiteltörlesztés</v>
      </c>
      <c r="B165" s="142"/>
      <c r="C165" s="143"/>
      <c r="D165" s="144"/>
      <c r="E165" s="112"/>
      <c r="F165" s="145"/>
      <c r="G165" s="145"/>
      <c r="H165" s="145"/>
      <c r="I165" s="146"/>
    </row>
    <row r="166" spans="1:9">
      <c r="A166" s="57" t="str">
        <f>"-Hitel kamatának törlesztése"</f>
        <v>-Hitel kamatának törlesztése</v>
      </c>
      <c r="B166" s="142"/>
      <c r="C166" s="143"/>
      <c r="D166" s="144"/>
      <c r="E166" s="112"/>
      <c r="F166" s="145"/>
      <c r="G166" s="145"/>
      <c r="H166" s="145"/>
      <c r="I166" s="146"/>
    </row>
    <row r="167" spans="1:9" ht="15.75" thickBot="1">
      <c r="A167" s="59" t="str">
        <f>"-Vissza nem igényelhető adók"</f>
        <v>-Vissza nem igényelhető adók</v>
      </c>
      <c r="B167" s="147"/>
      <c r="C167" s="148"/>
      <c r="D167" s="149"/>
      <c r="E167" s="113"/>
      <c r="F167" s="114"/>
      <c r="G167" s="114"/>
      <c r="H167" s="114"/>
      <c r="I167" s="115"/>
    </row>
    <row r="168" spans="1:9">
      <c r="A168" s="60" t="s">
        <v>82</v>
      </c>
      <c r="B168" s="150">
        <f>B170</f>
        <v>0</v>
      </c>
      <c r="C168" s="151">
        <f>C170</f>
        <v>0</v>
      </c>
      <c r="D168" s="152">
        <f>D170</f>
        <v>0</v>
      </c>
      <c r="E168" s="153">
        <f>E171+E172</f>
        <v>0</v>
      </c>
      <c r="F168" s="154">
        <f t="shared" ref="F168:I168" si="45">F171+F172</f>
        <v>0</v>
      </c>
      <c r="G168" s="154">
        <f t="shared" si="45"/>
        <v>0</v>
      </c>
      <c r="H168" s="154">
        <f t="shared" si="45"/>
        <v>0</v>
      </c>
      <c r="I168" s="155">
        <f t="shared" si="45"/>
        <v>0</v>
      </c>
    </row>
    <row r="169" spans="1:9">
      <c r="A169" s="80" t="s">
        <v>79</v>
      </c>
      <c r="B169" s="448">
        <f>B170+C170+D170</f>
        <v>0</v>
      </c>
      <c r="C169" s="449"/>
      <c r="D169" s="450"/>
      <c r="E169" s="156"/>
      <c r="F169" s="157"/>
      <c r="G169" s="157"/>
      <c r="H169" s="157"/>
      <c r="I169" s="158"/>
    </row>
    <row r="170" spans="1:9">
      <c r="A170" s="61" t="str">
        <f>"-Támogatás"</f>
        <v>-Támogatás</v>
      </c>
      <c r="B170" s="159"/>
      <c r="C170" s="160"/>
      <c r="D170" s="161"/>
      <c r="E170" s="162"/>
      <c r="F170" s="163"/>
      <c r="G170" s="163"/>
      <c r="H170" s="163"/>
      <c r="I170" s="129"/>
    </row>
    <row r="171" spans="1:9">
      <c r="A171" s="61" t="str">
        <f>"-Szolgáltatásnyújtásból származó bevételek"</f>
        <v>-Szolgáltatásnyújtásból származó bevételek</v>
      </c>
      <c r="B171" s="162"/>
      <c r="C171" s="163"/>
      <c r="D171" s="129"/>
      <c r="E171" s="142"/>
      <c r="F171" s="143"/>
      <c r="G171" s="143"/>
      <c r="H171" s="143"/>
      <c r="I171" s="144"/>
    </row>
    <row r="172" spans="1:9" ht="15.75" thickBot="1">
      <c r="A172" s="62" t="str">
        <f>"-Egyéb bevételek"</f>
        <v>-Egyéb bevételek</v>
      </c>
      <c r="B172" s="164"/>
      <c r="C172" s="165"/>
      <c r="D172" s="166"/>
      <c r="E172" s="113"/>
      <c r="F172" s="114"/>
      <c r="G172" s="114"/>
      <c r="H172" s="114"/>
      <c r="I172" s="115"/>
    </row>
    <row r="173" spans="1:9" ht="15.75" thickBot="1">
      <c r="A173" s="79" t="s">
        <v>84</v>
      </c>
      <c r="B173" s="167">
        <f>B168-B154</f>
        <v>0</v>
      </c>
      <c r="C173" s="168">
        <f t="shared" ref="C173:I173" si="46">C168-C154</f>
        <v>0</v>
      </c>
      <c r="D173" s="169">
        <f t="shared" si="46"/>
        <v>0</v>
      </c>
      <c r="E173" s="167">
        <f t="shared" si="46"/>
        <v>0</v>
      </c>
      <c r="F173" s="168">
        <f t="shared" si="46"/>
        <v>0</v>
      </c>
      <c r="G173" s="168">
        <f t="shared" si="46"/>
        <v>0</v>
      </c>
      <c r="H173" s="170">
        <f t="shared" si="46"/>
        <v>0</v>
      </c>
      <c r="I173" s="171">
        <f t="shared" si="46"/>
        <v>0</v>
      </c>
    </row>
    <row r="174" spans="1:9" ht="15.75" thickBot="1">
      <c r="F174" s="435" t="s">
        <v>57</v>
      </c>
      <c r="G174" s="436"/>
      <c r="H174" s="437"/>
      <c r="I174" s="201"/>
    </row>
    <row r="175" spans="1:9" ht="15.75" thickBot="1"/>
    <row r="176" spans="1:9" ht="15.75" thickBot="1">
      <c r="A176" s="426" t="s">
        <v>83</v>
      </c>
      <c r="B176" s="427"/>
      <c r="C176" s="427"/>
      <c r="D176" s="427"/>
      <c r="E176" s="427"/>
      <c r="F176" s="427"/>
      <c r="G176" s="427"/>
      <c r="H176" s="427"/>
      <c r="I176" s="428"/>
    </row>
    <row r="177" spans="1:9">
      <c r="A177" s="451"/>
      <c r="B177" s="452"/>
      <c r="C177" s="452"/>
      <c r="D177" s="452"/>
      <c r="E177" s="452"/>
      <c r="F177" s="452"/>
      <c r="G177" s="452"/>
      <c r="H177" s="452"/>
      <c r="I177" s="453"/>
    </row>
    <row r="178" spans="1:9">
      <c r="A178" s="454"/>
      <c r="B178" s="455"/>
      <c r="C178" s="455"/>
      <c r="D178" s="455"/>
      <c r="E178" s="455"/>
      <c r="F178" s="455"/>
      <c r="G178" s="455"/>
      <c r="H178" s="455"/>
      <c r="I178" s="456"/>
    </row>
    <row r="179" spans="1:9">
      <c r="A179" s="454"/>
      <c r="B179" s="455"/>
      <c r="C179" s="455"/>
      <c r="D179" s="455"/>
      <c r="E179" s="455"/>
      <c r="F179" s="455"/>
      <c r="G179" s="455"/>
      <c r="H179" s="455"/>
      <c r="I179" s="456"/>
    </row>
    <row r="180" spans="1:9">
      <c r="A180" s="454"/>
      <c r="B180" s="455"/>
      <c r="C180" s="455"/>
      <c r="D180" s="455"/>
      <c r="E180" s="455"/>
      <c r="F180" s="455"/>
      <c r="G180" s="455"/>
      <c r="H180" s="455"/>
      <c r="I180" s="456"/>
    </row>
    <row r="181" spans="1:9">
      <c r="A181" s="454"/>
      <c r="B181" s="455"/>
      <c r="C181" s="455"/>
      <c r="D181" s="455"/>
      <c r="E181" s="455"/>
      <c r="F181" s="455"/>
      <c r="G181" s="455"/>
      <c r="H181" s="455"/>
      <c r="I181" s="456"/>
    </row>
    <row r="182" spans="1:9">
      <c r="A182" s="454"/>
      <c r="B182" s="455"/>
      <c r="C182" s="455"/>
      <c r="D182" s="455"/>
      <c r="E182" s="455"/>
      <c r="F182" s="455"/>
      <c r="G182" s="455"/>
      <c r="H182" s="455"/>
      <c r="I182" s="456"/>
    </row>
    <row r="183" spans="1:9" ht="15.75" thickBot="1">
      <c r="A183" s="457"/>
      <c r="B183" s="458"/>
      <c r="C183" s="458"/>
      <c r="D183" s="458"/>
      <c r="E183" s="458"/>
      <c r="F183" s="458"/>
      <c r="G183" s="458"/>
      <c r="H183" s="458"/>
      <c r="I183" s="459"/>
    </row>
    <row r="184" spans="1:9" ht="15.75" thickBot="1"/>
    <row r="185" spans="1:9">
      <c r="A185" s="4"/>
      <c r="B185" s="420" t="s">
        <v>77</v>
      </c>
      <c r="C185" s="421"/>
      <c r="D185" s="421"/>
      <c r="E185" s="421"/>
      <c r="F185" s="421"/>
      <c r="G185" s="421"/>
      <c r="H185" s="421"/>
      <c r="I185" s="422"/>
    </row>
    <row r="186" spans="1:9">
      <c r="A186" s="4"/>
      <c r="B186" s="454"/>
      <c r="C186" s="455"/>
      <c r="D186" s="455"/>
      <c r="E186" s="455"/>
      <c r="F186" s="455"/>
      <c r="G186" s="455"/>
      <c r="H186" s="455"/>
      <c r="I186" s="456"/>
    </row>
    <row r="187" spans="1:9" ht="15.75" thickBot="1">
      <c r="B187" s="410" t="e">
        <f>VLOOKUP(B186,Alapadatok!$A$5:$B$9,2)</f>
        <v>#N/A</v>
      </c>
      <c r="C187" s="411"/>
      <c r="D187" s="411"/>
      <c r="E187" s="411"/>
      <c r="F187" s="411"/>
      <c r="G187" s="411"/>
      <c r="H187" s="411"/>
      <c r="I187" s="412"/>
    </row>
    <row r="188" spans="1:9">
      <c r="B188" s="413" t="s">
        <v>55</v>
      </c>
      <c r="C188" s="414"/>
      <c r="D188" s="415"/>
      <c r="E188" s="413" t="s">
        <v>56</v>
      </c>
      <c r="F188" s="414"/>
      <c r="G188" s="414"/>
      <c r="H188" s="414"/>
      <c r="I188" s="416"/>
    </row>
    <row r="189" spans="1:9" ht="15.75" thickBot="1">
      <c r="B189" s="36">
        <v>2016</v>
      </c>
      <c r="C189" s="63">
        <v>2017</v>
      </c>
      <c r="D189" s="64">
        <v>2017</v>
      </c>
      <c r="E189" s="65">
        <f>D189+1</f>
        <v>2018</v>
      </c>
      <c r="F189" s="66">
        <f t="shared" ref="F189:I189" si="47">E189+1</f>
        <v>2019</v>
      </c>
      <c r="G189" s="63">
        <f t="shared" si="47"/>
        <v>2020</v>
      </c>
      <c r="H189" s="64">
        <f t="shared" si="47"/>
        <v>2021</v>
      </c>
      <c r="I189" s="67">
        <f t="shared" si="47"/>
        <v>2022</v>
      </c>
    </row>
    <row r="190" spans="1:9">
      <c r="A190" s="82" t="s">
        <v>81</v>
      </c>
      <c r="B190" s="118">
        <f>B191+B193</f>
        <v>0</v>
      </c>
      <c r="C190" s="119">
        <f>C191+C193</f>
        <v>0</v>
      </c>
      <c r="D190" s="120">
        <f>D191+D193</f>
        <v>0</v>
      </c>
      <c r="E190" s="121">
        <f>E193</f>
        <v>0</v>
      </c>
      <c r="F190" s="122">
        <f t="shared" ref="F190:I190" si="48">F193</f>
        <v>0</v>
      </c>
      <c r="G190" s="122">
        <f t="shared" si="48"/>
        <v>0</v>
      </c>
      <c r="H190" s="123">
        <f t="shared" si="48"/>
        <v>0</v>
      </c>
      <c r="I190" s="124">
        <f t="shared" si="48"/>
        <v>0</v>
      </c>
    </row>
    <row r="191" spans="1:9" ht="30">
      <c r="A191" s="43" t="s">
        <v>80</v>
      </c>
      <c r="B191" s="125"/>
      <c r="C191" s="126"/>
      <c r="D191" s="103"/>
      <c r="E191" s="127"/>
      <c r="F191" s="128"/>
      <c r="G191" s="128"/>
      <c r="H191" s="128"/>
      <c r="I191" s="129"/>
    </row>
    <row r="192" spans="1:9">
      <c r="A192" s="81" t="s">
        <v>78</v>
      </c>
      <c r="B192" s="460">
        <f>B191+C191+D191</f>
        <v>0</v>
      </c>
      <c r="C192" s="461"/>
      <c r="D192" s="462"/>
      <c r="E192" s="463"/>
      <c r="F192" s="464"/>
      <c r="G192" s="464"/>
      <c r="H192" s="464"/>
      <c r="I192" s="465"/>
    </row>
    <row r="193" spans="1:9">
      <c r="A193" s="80" t="s">
        <v>58</v>
      </c>
      <c r="B193" s="130">
        <f t="shared" ref="B193" si="49">B194+B198+B199+B200+B201+B202+B203</f>
        <v>0</v>
      </c>
      <c r="C193" s="131">
        <f t="shared" ref="C193" si="50">C194+C198+C199+C200+C201+C202+C203</f>
        <v>0</v>
      </c>
      <c r="D193" s="132">
        <f t="shared" ref="D193" si="51">D194+D198+D199+D200+D201+D202+D203</f>
        <v>0</v>
      </c>
      <c r="E193" s="133">
        <f>E194+E198+E199+E200+E201+E202+E203</f>
        <v>0</v>
      </c>
      <c r="F193" s="134">
        <f>F194+F198+F199+F200+F201+F202+F203</f>
        <v>0</v>
      </c>
      <c r="G193" s="134">
        <f>G194+G198+G199+G200+G201+G202+G203</f>
        <v>0</v>
      </c>
      <c r="H193" s="134">
        <f>H194+H198+H199+H200+H201+H202+H203</f>
        <v>0</v>
      </c>
      <c r="I193" s="135">
        <f>I194+I198+I199+I200+I201+I202+I203</f>
        <v>0</v>
      </c>
    </row>
    <row r="194" spans="1:9">
      <c r="A194" s="57" t="str">
        <f>"-Üzemeltetési költség"</f>
        <v>-Üzemeltetési költség</v>
      </c>
      <c r="B194" s="136">
        <f>B195+B196+B197</f>
        <v>0</v>
      </c>
      <c r="C194" s="137">
        <f t="shared" ref="C194" si="52">C195+C196+C197</f>
        <v>0</v>
      </c>
      <c r="D194" s="138">
        <f t="shared" ref="D194" si="53">D195+D196+D197</f>
        <v>0</v>
      </c>
      <c r="E194" s="139">
        <f>E195+E196+E197</f>
        <v>0</v>
      </c>
      <c r="F194" s="140">
        <f t="shared" ref="F194:H194" si="54">F195+F196+F197</f>
        <v>0</v>
      </c>
      <c r="G194" s="140">
        <f t="shared" si="54"/>
        <v>0</v>
      </c>
      <c r="H194" s="140">
        <f t="shared" si="54"/>
        <v>0</v>
      </c>
      <c r="I194" s="141">
        <f>I195+I196+I197</f>
        <v>0</v>
      </c>
    </row>
    <row r="195" spans="1:9">
      <c r="A195" s="58" t="str">
        <f>"--Anyag"</f>
        <v>--Anyag</v>
      </c>
      <c r="B195" s="142"/>
      <c r="C195" s="143"/>
      <c r="D195" s="144"/>
      <c r="E195" s="112"/>
      <c r="F195" s="145"/>
      <c r="G195" s="145"/>
      <c r="H195" s="145"/>
      <c r="I195" s="146"/>
    </row>
    <row r="196" spans="1:9">
      <c r="A196" s="58" t="str">
        <f>"--Munka"</f>
        <v>--Munka</v>
      </c>
      <c r="B196" s="142"/>
      <c r="C196" s="143"/>
      <c r="D196" s="144"/>
      <c r="E196" s="112"/>
      <c r="F196" s="145"/>
      <c r="G196" s="145"/>
      <c r="H196" s="145"/>
      <c r="I196" s="146"/>
    </row>
    <row r="197" spans="1:9">
      <c r="A197" s="58" t="str">
        <f>"--Energia"</f>
        <v>--Energia</v>
      </c>
      <c r="B197" s="142"/>
      <c r="C197" s="143"/>
      <c r="D197" s="144"/>
      <c r="E197" s="112"/>
      <c r="F197" s="145"/>
      <c r="G197" s="145"/>
      <c r="H197" s="145"/>
      <c r="I197" s="146"/>
    </row>
    <row r="198" spans="1:9">
      <c r="A198" s="57" t="str">
        <f>"-Karbantartási/fenntartási költség"</f>
        <v>-Karbantartási/fenntartási költség</v>
      </c>
      <c r="B198" s="142"/>
      <c r="C198" s="143"/>
      <c r="D198" s="144"/>
      <c r="E198" s="112"/>
      <c r="F198" s="145"/>
      <c r="G198" s="145"/>
      <c r="H198" s="145"/>
      <c r="I198" s="146"/>
    </row>
    <row r="199" spans="1:9">
      <c r="A199" s="57" t="str">
        <f>"-Pótlási/felújítási költség"</f>
        <v>-Pótlási/felújítási költség</v>
      </c>
      <c r="B199" s="142"/>
      <c r="C199" s="143"/>
      <c r="D199" s="144"/>
      <c r="E199" s="112"/>
      <c r="F199" s="145"/>
      <c r="G199" s="145"/>
      <c r="H199" s="145"/>
      <c r="I199" s="146"/>
    </row>
    <row r="200" spans="1:9" ht="30">
      <c r="A200" s="42" t="str">
        <f>"-Egyéb pénzkiáramlás (amortizációs költség nem része)"</f>
        <v>-Egyéb pénzkiáramlás (amortizációs költség nem része)</v>
      </c>
      <c r="B200" s="142"/>
      <c r="C200" s="143"/>
      <c r="D200" s="144"/>
      <c r="E200" s="112"/>
      <c r="F200" s="145"/>
      <c r="G200" s="145"/>
      <c r="H200" s="145"/>
      <c r="I200" s="146"/>
    </row>
    <row r="201" spans="1:9">
      <c r="A201" s="57" t="str">
        <f>"-Hiteltörlesztés"</f>
        <v>-Hiteltörlesztés</v>
      </c>
      <c r="B201" s="142"/>
      <c r="C201" s="143"/>
      <c r="D201" s="144"/>
      <c r="E201" s="112"/>
      <c r="F201" s="145"/>
      <c r="G201" s="145"/>
      <c r="H201" s="145"/>
      <c r="I201" s="146"/>
    </row>
    <row r="202" spans="1:9">
      <c r="A202" s="57" t="str">
        <f>"-Hitel kamatának törlesztése"</f>
        <v>-Hitel kamatának törlesztése</v>
      </c>
      <c r="B202" s="142"/>
      <c r="C202" s="143"/>
      <c r="D202" s="144"/>
      <c r="E202" s="112"/>
      <c r="F202" s="145"/>
      <c r="G202" s="145"/>
      <c r="H202" s="145"/>
      <c r="I202" s="146"/>
    </row>
    <row r="203" spans="1:9" ht="15.75" thickBot="1">
      <c r="A203" s="59" t="str">
        <f>"-Vissza nem igényelhető adók"</f>
        <v>-Vissza nem igényelhető adók</v>
      </c>
      <c r="B203" s="147"/>
      <c r="C203" s="148"/>
      <c r="D203" s="149"/>
      <c r="E203" s="113"/>
      <c r="F203" s="114"/>
      <c r="G203" s="114"/>
      <c r="H203" s="114"/>
      <c r="I203" s="115"/>
    </row>
    <row r="204" spans="1:9">
      <c r="A204" s="60" t="s">
        <v>82</v>
      </c>
      <c r="B204" s="150">
        <f>B206</f>
        <v>0</v>
      </c>
      <c r="C204" s="151">
        <f>C206</f>
        <v>0</v>
      </c>
      <c r="D204" s="152">
        <f>D206</f>
        <v>0</v>
      </c>
      <c r="E204" s="153">
        <f>E207+E208</f>
        <v>0</v>
      </c>
      <c r="F204" s="154">
        <f t="shared" ref="F204:I204" si="55">F207+F208</f>
        <v>0</v>
      </c>
      <c r="G204" s="154">
        <f t="shared" si="55"/>
        <v>0</v>
      </c>
      <c r="H204" s="154">
        <f t="shared" si="55"/>
        <v>0</v>
      </c>
      <c r="I204" s="155">
        <f t="shared" si="55"/>
        <v>0</v>
      </c>
    </row>
    <row r="205" spans="1:9">
      <c r="A205" s="80" t="s">
        <v>79</v>
      </c>
      <c r="B205" s="448">
        <f>B206+C206+D206</f>
        <v>0</v>
      </c>
      <c r="C205" s="449"/>
      <c r="D205" s="450"/>
      <c r="E205" s="156"/>
      <c r="F205" s="157"/>
      <c r="G205" s="157"/>
      <c r="H205" s="157"/>
      <c r="I205" s="158"/>
    </row>
    <row r="206" spans="1:9">
      <c r="A206" s="61" t="str">
        <f>"-Támogatás"</f>
        <v>-Támogatás</v>
      </c>
      <c r="B206" s="159"/>
      <c r="C206" s="160"/>
      <c r="D206" s="161"/>
      <c r="E206" s="162"/>
      <c r="F206" s="163"/>
      <c r="G206" s="163"/>
      <c r="H206" s="163"/>
      <c r="I206" s="129"/>
    </row>
    <row r="207" spans="1:9">
      <c r="A207" s="61" t="str">
        <f>"-Szolgáltatásnyújtásból származó bevételek"</f>
        <v>-Szolgáltatásnyújtásból származó bevételek</v>
      </c>
      <c r="B207" s="162"/>
      <c r="C207" s="163"/>
      <c r="D207" s="129"/>
      <c r="E207" s="142"/>
      <c r="F207" s="143"/>
      <c r="G207" s="143"/>
      <c r="H207" s="143"/>
      <c r="I207" s="144"/>
    </row>
    <row r="208" spans="1:9" ht="15.75" thickBot="1">
      <c r="A208" s="62" t="str">
        <f>"-Egyéb bevételek"</f>
        <v>-Egyéb bevételek</v>
      </c>
      <c r="B208" s="164"/>
      <c r="C208" s="165"/>
      <c r="D208" s="166"/>
      <c r="E208" s="113"/>
      <c r="F208" s="114"/>
      <c r="G208" s="114"/>
      <c r="H208" s="114"/>
      <c r="I208" s="115"/>
    </row>
    <row r="209" spans="1:9" ht="15.75" thickBot="1">
      <c r="A209" s="79" t="s">
        <v>84</v>
      </c>
      <c r="B209" s="167">
        <f>B204-B190</f>
        <v>0</v>
      </c>
      <c r="C209" s="168">
        <f t="shared" ref="C209:I209" si="56">C204-C190</f>
        <v>0</v>
      </c>
      <c r="D209" s="169">
        <f t="shared" si="56"/>
        <v>0</v>
      </c>
      <c r="E209" s="167">
        <f t="shared" si="56"/>
        <v>0</v>
      </c>
      <c r="F209" s="168">
        <f t="shared" si="56"/>
        <v>0</v>
      </c>
      <c r="G209" s="168">
        <f t="shared" si="56"/>
        <v>0</v>
      </c>
      <c r="H209" s="170">
        <f t="shared" si="56"/>
        <v>0</v>
      </c>
      <c r="I209" s="171">
        <f t="shared" si="56"/>
        <v>0</v>
      </c>
    </row>
    <row r="210" spans="1:9" ht="15.75" thickBot="1">
      <c r="F210" s="435" t="s">
        <v>57</v>
      </c>
      <c r="G210" s="436"/>
      <c r="H210" s="437"/>
      <c r="I210" s="201"/>
    </row>
    <row r="211" spans="1:9" ht="15.75" thickBot="1"/>
    <row r="212" spans="1:9" ht="15.75" thickBot="1">
      <c r="A212" s="426" t="s">
        <v>83</v>
      </c>
      <c r="B212" s="427"/>
      <c r="C212" s="427"/>
      <c r="D212" s="427"/>
      <c r="E212" s="427"/>
      <c r="F212" s="427"/>
      <c r="G212" s="427"/>
      <c r="H212" s="427"/>
      <c r="I212" s="428"/>
    </row>
    <row r="213" spans="1:9">
      <c r="A213" s="451"/>
      <c r="B213" s="452"/>
      <c r="C213" s="452"/>
      <c r="D213" s="452"/>
      <c r="E213" s="452"/>
      <c r="F213" s="452"/>
      <c r="G213" s="452"/>
      <c r="H213" s="452"/>
      <c r="I213" s="453"/>
    </row>
    <row r="214" spans="1:9">
      <c r="A214" s="454"/>
      <c r="B214" s="455"/>
      <c r="C214" s="455"/>
      <c r="D214" s="455"/>
      <c r="E214" s="455"/>
      <c r="F214" s="455"/>
      <c r="G214" s="455"/>
      <c r="H214" s="455"/>
      <c r="I214" s="456"/>
    </row>
    <row r="215" spans="1:9">
      <c r="A215" s="454"/>
      <c r="B215" s="455"/>
      <c r="C215" s="455"/>
      <c r="D215" s="455"/>
      <c r="E215" s="455"/>
      <c r="F215" s="455"/>
      <c r="G215" s="455"/>
      <c r="H215" s="455"/>
      <c r="I215" s="456"/>
    </row>
    <row r="216" spans="1:9">
      <c r="A216" s="454"/>
      <c r="B216" s="455"/>
      <c r="C216" s="455"/>
      <c r="D216" s="455"/>
      <c r="E216" s="455"/>
      <c r="F216" s="455"/>
      <c r="G216" s="455"/>
      <c r="H216" s="455"/>
      <c r="I216" s="456"/>
    </row>
    <row r="217" spans="1:9">
      <c r="A217" s="454"/>
      <c r="B217" s="455"/>
      <c r="C217" s="455"/>
      <c r="D217" s="455"/>
      <c r="E217" s="455"/>
      <c r="F217" s="455"/>
      <c r="G217" s="455"/>
      <c r="H217" s="455"/>
      <c r="I217" s="456"/>
    </row>
    <row r="218" spans="1:9">
      <c r="A218" s="454"/>
      <c r="B218" s="455"/>
      <c r="C218" s="455"/>
      <c r="D218" s="455"/>
      <c r="E218" s="455"/>
      <c r="F218" s="455"/>
      <c r="G218" s="455"/>
      <c r="H218" s="455"/>
      <c r="I218" s="456"/>
    </row>
    <row r="219" spans="1:9" ht="15.75" thickBot="1">
      <c r="A219" s="457"/>
      <c r="B219" s="458"/>
      <c r="C219" s="458"/>
      <c r="D219" s="458"/>
      <c r="E219" s="458"/>
      <c r="F219" s="458"/>
      <c r="G219" s="458"/>
      <c r="H219" s="458"/>
      <c r="I219" s="459"/>
    </row>
    <row r="220" spans="1:9"/>
  </sheetData>
  <sortState ref="A1:A8">
    <sortCondition ref="A1:A8"/>
  </sortState>
  <mergeCells count="66">
    <mergeCell ref="B205:D205"/>
    <mergeCell ref="F210:H210"/>
    <mergeCell ref="A212:I212"/>
    <mergeCell ref="A213:I219"/>
    <mergeCell ref="F174:H174"/>
    <mergeCell ref="A176:I176"/>
    <mergeCell ref="A177:I183"/>
    <mergeCell ref="B185:I185"/>
    <mergeCell ref="B186:I186"/>
    <mergeCell ref="B188:D188"/>
    <mergeCell ref="E188:I188"/>
    <mergeCell ref="B187:I187"/>
    <mergeCell ref="B192:D192"/>
    <mergeCell ref="E192:I192"/>
    <mergeCell ref="B151:I151"/>
    <mergeCell ref="B152:D152"/>
    <mergeCell ref="E152:I152"/>
    <mergeCell ref="B156:D156"/>
    <mergeCell ref="E156:I156"/>
    <mergeCell ref="E116:I116"/>
    <mergeCell ref="B120:D120"/>
    <mergeCell ref="E120:I120"/>
    <mergeCell ref="B133:D133"/>
    <mergeCell ref="F138:H138"/>
    <mergeCell ref="B84:D84"/>
    <mergeCell ref="E84:I84"/>
    <mergeCell ref="B97:D97"/>
    <mergeCell ref="F102:H102"/>
    <mergeCell ref="A104:I104"/>
    <mergeCell ref="B77:I77"/>
    <mergeCell ref="B78:I78"/>
    <mergeCell ref="B79:I79"/>
    <mergeCell ref="B80:D80"/>
    <mergeCell ref="E80:I80"/>
    <mergeCell ref="B48:D48"/>
    <mergeCell ref="E48:I48"/>
    <mergeCell ref="B61:D61"/>
    <mergeCell ref="F66:H66"/>
    <mergeCell ref="A68:I68"/>
    <mergeCell ref="A3:I3"/>
    <mergeCell ref="B12:D12"/>
    <mergeCell ref="E12:I12"/>
    <mergeCell ref="B25:D25"/>
    <mergeCell ref="B169:D169"/>
    <mergeCell ref="A69:I75"/>
    <mergeCell ref="A140:I140"/>
    <mergeCell ref="A141:I147"/>
    <mergeCell ref="B149:I149"/>
    <mergeCell ref="B150:I150"/>
    <mergeCell ref="A105:I111"/>
    <mergeCell ref="B113:I113"/>
    <mergeCell ref="B114:I114"/>
    <mergeCell ref="B115:I115"/>
    <mergeCell ref="B116:D116"/>
    <mergeCell ref="B41:I41"/>
    <mergeCell ref="B43:I43"/>
    <mergeCell ref="B44:D44"/>
    <mergeCell ref="E44:I44"/>
    <mergeCell ref="B42:I42"/>
    <mergeCell ref="B6:I6"/>
    <mergeCell ref="B7:I7"/>
    <mergeCell ref="B8:D8"/>
    <mergeCell ref="E8:I8"/>
    <mergeCell ref="A32:I32"/>
    <mergeCell ref="A33:I39"/>
    <mergeCell ref="F30:H30"/>
  </mergeCells>
  <dataValidations disablePrompts="1" count="1">
    <dataValidation type="list" allowBlank="1" showInputMessage="1" showErrorMessage="1" sqref="B42:I42 B186:I186 B150:I150 B114:I114 B78:I78">
      <formula1>lista7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J102"/>
  <sheetViews>
    <sheetView showGridLines="0" workbookViewId="0">
      <selection activeCell="I15" sqref="I15"/>
    </sheetView>
  </sheetViews>
  <sheetFormatPr defaultColWidth="8.85546875" defaultRowHeight="15"/>
  <cols>
    <col min="1" max="1" width="28.42578125" customWidth="1"/>
    <col min="2" max="2" width="22.140625" customWidth="1"/>
    <col min="3" max="3" width="17.85546875" customWidth="1"/>
    <col min="4" max="4" width="17.42578125" customWidth="1"/>
    <col min="5" max="5" width="22.7109375" customWidth="1"/>
    <col min="6" max="6" width="17.42578125" customWidth="1"/>
    <col min="7" max="7" width="16.85546875" customWidth="1"/>
    <col min="8" max="8" width="18.140625" customWidth="1"/>
    <col min="9" max="9" width="23.85546875" customWidth="1"/>
    <col min="10" max="10" width="23.42578125" customWidth="1"/>
  </cols>
  <sheetData>
    <row r="1" spans="1:10">
      <c r="A1" s="420" t="s">
        <v>0</v>
      </c>
      <c r="B1" s="422"/>
      <c r="C1" s="87"/>
      <c r="D1" s="87"/>
      <c r="E1" s="87"/>
      <c r="F1" s="87"/>
      <c r="G1" s="87"/>
      <c r="H1" s="87"/>
      <c r="I1" s="69"/>
    </row>
    <row r="2" spans="1:10" ht="15.75" thickBot="1">
      <c r="A2" s="480" t="e">
        <f>'Bevételi-kiadási terv'!B7:I7</f>
        <v>#VALUE!</v>
      </c>
      <c r="B2" s="481"/>
      <c r="C2" s="90"/>
      <c r="D2" s="90"/>
      <c r="E2" s="90"/>
      <c r="F2" s="90"/>
      <c r="G2" s="90"/>
      <c r="H2" s="88"/>
      <c r="I2" s="69"/>
    </row>
    <row r="3" spans="1:10">
      <c r="A3" s="92" t="s">
        <v>43</v>
      </c>
      <c r="B3" s="475" t="s">
        <v>44</v>
      </c>
      <c r="C3" s="475"/>
      <c r="D3" s="475"/>
      <c r="E3" s="476"/>
      <c r="F3" s="476"/>
      <c r="G3" s="476"/>
      <c r="H3" s="476"/>
      <c r="I3" s="93"/>
      <c r="J3" s="477" t="s">
        <v>45</v>
      </c>
    </row>
    <row r="4" spans="1:10">
      <c r="A4" s="94"/>
      <c r="B4" s="84">
        <v>2014</v>
      </c>
      <c r="C4" s="84">
        <v>2015</v>
      </c>
      <c r="D4" s="84">
        <v>2016</v>
      </c>
      <c r="E4" s="78">
        <v>2017</v>
      </c>
      <c r="F4" s="78">
        <v>2018</v>
      </c>
      <c r="G4" s="84">
        <v>2019</v>
      </c>
      <c r="H4" s="84">
        <v>2020</v>
      </c>
      <c r="I4" s="84">
        <v>2021</v>
      </c>
      <c r="J4" s="478"/>
    </row>
    <row r="5" spans="1:10">
      <c r="A5" s="94" t="s">
        <v>46</v>
      </c>
      <c r="B5" s="85">
        <f>'Bevételi-kiadási terv'!B24</f>
        <v>0</v>
      </c>
      <c r="C5" s="85">
        <f>'Bevételi-kiadási terv'!C24</f>
        <v>0</v>
      </c>
      <c r="D5" s="85">
        <f>'Bevételi-kiadási terv'!D24</f>
        <v>0</v>
      </c>
      <c r="E5" s="85">
        <f>'Bevételi-kiadási terv'!E24</f>
        <v>0</v>
      </c>
      <c r="F5" s="85">
        <f>'Bevételi-kiadási terv'!F24</f>
        <v>0</v>
      </c>
      <c r="G5" s="85">
        <f>'Bevételi-kiadási terv'!G24</f>
        <v>0</v>
      </c>
      <c r="H5" s="85">
        <f>'Bevételi-kiadási terv'!H24</f>
        <v>0</v>
      </c>
      <c r="I5" s="85">
        <f>'Bevételi-kiadási terv'!I24+'Bevételi-kiadási terv'!I30</f>
        <v>0</v>
      </c>
      <c r="J5" s="478"/>
    </row>
    <row r="6" spans="1:10">
      <c r="A6" s="94" t="s">
        <v>47</v>
      </c>
      <c r="B6" s="85">
        <f>'Bevételi-kiadási terv'!B10</f>
        <v>0</v>
      </c>
      <c r="C6" s="85">
        <f>'Bevételi-kiadási terv'!C10</f>
        <v>0</v>
      </c>
      <c r="D6" s="85">
        <f>'Bevételi-kiadási terv'!D10</f>
        <v>0</v>
      </c>
      <c r="E6" s="85">
        <f>'Bevételi-kiadási terv'!E10</f>
        <v>0</v>
      </c>
      <c r="F6" s="85">
        <f>'Bevételi-kiadási terv'!F10</f>
        <v>0</v>
      </c>
      <c r="G6" s="85">
        <f>'Bevételi-kiadási terv'!G10</f>
        <v>0</v>
      </c>
      <c r="H6" s="85">
        <f>'Bevételi-kiadási terv'!H10</f>
        <v>0</v>
      </c>
      <c r="I6" s="85">
        <f>'Bevételi-kiadási terv'!I10</f>
        <v>0</v>
      </c>
      <c r="J6" s="478"/>
    </row>
    <row r="7" spans="1:10">
      <c r="A7" s="94" t="s">
        <v>48</v>
      </c>
      <c r="B7" s="5">
        <f>B5-B6</f>
        <v>0</v>
      </c>
      <c r="C7" s="5">
        <f t="shared" ref="C7:I7" si="0">C5-C6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478"/>
    </row>
    <row r="8" spans="1:10">
      <c r="A8" s="94" t="s">
        <v>49</v>
      </c>
      <c r="B8" s="6" t="e">
        <f>(B5-B6)/B5*100%</f>
        <v>#DIV/0!</v>
      </c>
      <c r="C8" s="6" t="e">
        <f t="shared" ref="C8:I8" si="1">(C5-C6)/C5*100%</f>
        <v>#DIV/0!</v>
      </c>
      <c r="D8" s="6" t="e">
        <f t="shared" si="1"/>
        <v>#DIV/0!</v>
      </c>
      <c r="E8" s="6" t="e">
        <f t="shared" si="1"/>
        <v>#DIV/0!</v>
      </c>
      <c r="F8" s="6" t="e">
        <f t="shared" si="1"/>
        <v>#DIV/0!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478"/>
    </row>
    <row r="9" spans="1:10">
      <c r="A9" s="94" t="s">
        <v>50</v>
      </c>
      <c r="B9" s="7">
        <v>0.08</v>
      </c>
      <c r="C9" s="7">
        <v>0.08</v>
      </c>
      <c r="D9" s="7">
        <v>0.08</v>
      </c>
      <c r="E9" s="7">
        <v>0.08</v>
      </c>
      <c r="F9" s="7">
        <v>0.08</v>
      </c>
      <c r="G9" s="7">
        <v>0.08</v>
      </c>
      <c r="H9" s="7">
        <v>0.08</v>
      </c>
      <c r="I9" s="7">
        <v>0.08</v>
      </c>
      <c r="J9" s="478"/>
    </row>
    <row r="10" spans="1:10" ht="15.75">
      <c r="A10" s="95" t="s">
        <v>51</v>
      </c>
      <c r="B10" s="7" t="e">
        <f>IF(B8-B9&gt;0,B8-B9,0)</f>
        <v>#DIV/0!</v>
      </c>
      <c r="C10" s="7" t="e">
        <f t="shared" ref="C10:I10" si="2">IF(C8-C9&gt;0,C8-C9,0)</f>
        <v>#DIV/0!</v>
      </c>
      <c r="D10" s="7" t="e">
        <f t="shared" si="2"/>
        <v>#DIV/0!</v>
      </c>
      <c r="E10" s="7" t="e">
        <f t="shared" si="2"/>
        <v>#DIV/0!</v>
      </c>
      <c r="F10" s="7" t="e">
        <f t="shared" si="2"/>
        <v>#DIV/0!</v>
      </c>
      <c r="G10" s="7" t="e">
        <f t="shared" si="2"/>
        <v>#DIV/0!</v>
      </c>
      <c r="H10" s="7" t="e">
        <f t="shared" si="2"/>
        <v>#DIV/0!</v>
      </c>
      <c r="I10" s="7" t="e">
        <f t="shared" si="2"/>
        <v>#DIV/0!</v>
      </c>
      <c r="J10" s="478"/>
    </row>
    <row r="11" spans="1:10" ht="15.75">
      <c r="A11" s="95" t="s">
        <v>52</v>
      </c>
      <c r="B11" s="86" t="e">
        <f>B5*B10</f>
        <v>#DIV/0!</v>
      </c>
      <c r="C11" s="8" t="e">
        <f t="shared" ref="C11:I11" si="3">C5*C10</f>
        <v>#DIV/0!</v>
      </c>
      <c r="D11" s="8" t="e">
        <f t="shared" si="3"/>
        <v>#DIV/0!</v>
      </c>
      <c r="E11" s="9" t="e">
        <f t="shared" si="3"/>
        <v>#DIV/0!</v>
      </c>
      <c r="F11" s="9" t="e">
        <f t="shared" si="3"/>
        <v>#DIV/0!</v>
      </c>
      <c r="G11" s="9" t="e">
        <f t="shared" si="3"/>
        <v>#DIV/0!</v>
      </c>
      <c r="H11" s="9" t="e">
        <f t="shared" si="3"/>
        <v>#DIV/0!</v>
      </c>
      <c r="I11" s="9" t="e">
        <f t="shared" si="3"/>
        <v>#DIV/0!</v>
      </c>
      <c r="J11" s="478"/>
    </row>
    <row r="12" spans="1:10" ht="15.75">
      <c r="A12" s="95" t="s">
        <v>53</v>
      </c>
      <c r="B12" s="10">
        <f>(B9+1)^1</f>
        <v>1.08</v>
      </c>
      <c r="C12" s="10">
        <f>(C9+1)^(C4-$B$4+1)</f>
        <v>1.1664000000000001</v>
      </c>
      <c r="D12" s="10">
        <f t="shared" ref="D12:I12" si="4">(D9+1)^(D4-$B$4+1)</f>
        <v>1.2597120000000002</v>
      </c>
      <c r="E12" s="10">
        <f t="shared" si="4"/>
        <v>1.3604889600000003</v>
      </c>
      <c r="F12" s="10">
        <f t="shared" si="4"/>
        <v>1.4693280768000003</v>
      </c>
      <c r="G12" s="10">
        <f t="shared" si="4"/>
        <v>1.5868743229440005</v>
      </c>
      <c r="H12" s="10">
        <f t="shared" si="4"/>
        <v>1.7138242687795207</v>
      </c>
      <c r="I12" s="10">
        <f t="shared" si="4"/>
        <v>1.8509302102818823</v>
      </c>
      <c r="J12" s="479"/>
    </row>
    <row r="13" spans="1:10" ht="16.5" thickBot="1">
      <c r="A13" s="96" t="s">
        <v>54</v>
      </c>
      <c r="B13" s="97" t="e">
        <f>B11/B12</f>
        <v>#DIV/0!</v>
      </c>
      <c r="C13" s="97" t="e">
        <f t="shared" ref="C13:I13" si="5">C11/C12</f>
        <v>#DIV/0!</v>
      </c>
      <c r="D13" s="97" t="e">
        <f t="shared" si="5"/>
        <v>#DIV/0!</v>
      </c>
      <c r="E13" s="97" t="e">
        <f t="shared" si="5"/>
        <v>#DIV/0!</v>
      </c>
      <c r="F13" s="97" t="e">
        <f t="shared" si="5"/>
        <v>#DIV/0!</v>
      </c>
      <c r="G13" s="97" t="e">
        <f t="shared" si="5"/>
        <v>#DIV/0!</v>
      </c>
      <c r="H13" s="97" t="e">
        <f t="shared" si="5"/>
        <v>#DIV/0!</v>
      </c>
      <c r="I13" s="97" t="e">
        <f t="shared" si="5"/>
        <v>#DIV/0!</v>
      </c>
      <c r="J13" s="98" t="e">
        <f>SUM(B13:I13)</f>
        <v>#DIV/0!</v>
      </c>
    </row>
    <row r="14" spans="1:10" ht="15.75" thickBot="1">
      <c r="I14" s="99" t="s">
        <v>85</v>
      </c>
      <c r="J14" s="91" t="e">
        <f>Költségadatok!B20/(Költségadatok!B20+Költségadatok!B21)</f>
        <v>#DIV/0!</v>
      </c>
    </row>
    <row r="15" spans="1:10" ht="15.75" thickBot="1">
      <c r="I15" s="79" t="s">
        <v>86</v>
      </c>
      <c r="J15" s="89" t="e">
        <f>J13*J14</f>
        <v>#DIV/0!</v>
      </c>
    </row>
    <row r="16" spans="1:10" ht="45.75" thickBot="1">
      <c r="I16" s="100" t="s">
        <v>87</v>
      </c>
      <c r="J16" s="89" t="e">
        <f>Költségadatok!B20-'Jövedelemtermelőség vizsg.'!J15</f>
        <v>#DIV/0!</v>
      </c>
    </row>
    <row r="17" spans="1:10">
      <c r="F17" s="69"/>
    </row>
    <row r="18" spans="1:10" ht="15.75" thickBot="1">
      <c r="C18" s="32"/>
      <c r="D18" s="32"/>
      <c r="E18" s="32"/>
      <c r="F18" s="32"/>
      <c r="G18" s="32"/>
      <c r="H18" s="32"/>
    </row>
    <row r="19" spans="1:10">
      <c r="A19" s="420">
        <f>'Bevételi-kiadási terv'!B42</f>
        <v>0</v>
      </c>
      <c r="B19" s="422"/>
      <c r="C19" s="90"/>
      <c r="D19" s="90"/>
      <c r="E19" s="90"/>
      <c r="F19" s="90"/>
      <c r="G19" s="90"/>
      <c r="H19" s="90"/>
      <c r="I19" s="69"/>
    </row>
    <row r="20" spans="1:10" ht="15.75" thickBot="1">
      <c r="A20" s="482" t="e">
        <f>'Bevételi-kiadási terv'!B43</f>
        <v>#N/A</v>
      </c>
      <c r="B20" s="483"/>
      <c r="C20" s="90"/>
      <c r="D20" s="90"/>
      <c r="E20" s="90"/>
      <c r="F20" s="90"/>
      <c r="G20" s="90"/>
      <c r="H20" s="88"/>
      <c r="I20" s="69"/>
    </row>
    <row r="21" spans="1:10">
      <c r="A21" s="92" t="s">
        <v>43</v>
      </c>
      <c r="B21" s="475" t="s">
        <v>44</v>
      </c>
      <c r="C21" s="475"/>
      <c r="D21" s="475"/>
      <c r="E21" s="476"/>
      <c r="F21" s="476"/>
      <c r="G21" s="476"/>
      <c r="H21" s="476"/>
      <c r="I21" s="93"/>
      <c r="J21" s="477" t="s">
        <v>45</v>
      </c>
    </row>
    <row r="22" spans="1:10">
      <c r="A22" s="94"/>
      <c r="B22" s="84">
        <v>2014</v>
      </c>
      <c r="C22" s="84">
        <v>2015</v>
      </c>
      <c r="D22" s="84">
        <v>2016</v>
      </c>
      <c r="E22" s="78">
        <v>2017</v>
      </c>
      <c r="F22" s="78">
        <v>2018</v>
      </c>
      <c r="G22" s="84">
        <v>2019</v>
      </c>
      <c r="H22" s="84">
        <v>2020</v>
      </c>
      <c r="I22" s="84">
        <v>2021</v>
      </c>
      <c r="J22" s="478"/>
    </row>
    <row r="23" spans="1:10">
      <c r="A23" s="94" t="s">
        <v>46</v>
      </c>
      <c r="B23" s="85">
        <f>'Bevételi-kiadási terv'!B60</f>
        <v>0</v>
      </c>
      <c r="C23" s="85">
        <f>'Bevételi-kiadási terv'!C60</f>
        <v>0</v>
      </c>
      <c r="D23" s="85">
        <f>'Bevételi-kiadási terv'!D60</f>
        <v>0</v>
      </c>
      <c r="E23" s="85">
        <f>'Bevételi-kiadási terv'!E60</f>
        <v>0</v>
      </c>
      <c r="F23" s="85">
        <f>'Bevételi-kiadási terv'!F60</f>
        <v>0</v>
      </c>
      <c r="G23" s="85">
        <f>'Bevételi-kiadási terv'!G60</f>
        <v>0</v>
      </c>
      <c r="H23" s="85">
        <f>'Bevételi-kiadási terv'!H60</f>
        <v>0</v>
      </c>
      <c r="I23" s="85">
        <f>'Bevételi-kiadási terv'!I60+'Bevételi-kiadási terv'!I66</f>
        <v>0</v>
      </c>
      <c r="J23" s="478"/>
    </row>
    <row r="24" spans="1:10">
      <c r="A24" s="94" t="s">
        <v>47</v>
      </c>
      <c r="B24" s="85">
        <f>'Bevételi-kiadási terv'!B46</f>
        <v>0</v>
      </c>
      <c r="C24" s="85">
        <f>'Bevételi-kiadási terv'!C46</f>
        <v>0</v>
      </c>
      <c r="D24" s="85">
        <f>'Bevételi-kiadási terv'!D46</f>
        <v>0</v>
      </c>
      <c r="E24" s="85">
        <f>'Bevételi-kiadási terv'!E46</f>
        <v>0</v>
      </c>
      <c r="F24" s="85">
        <f>'Bevételi-kiadási terv'!F46</f>
        <v>0</v>
      </c>
      <c r="G24" s="85">
        <f>'Bevételi-kiadási terv'!G46</f>
        <v>0</v>
      </c>
      <c r="H24" s="85">
        <f>'Bevételi-kiadási terv'!H46</f>
        <v>0</v>
      </c>
      <c r="I24" s="85">
        <f>'Bevételi-kiadási terv'!I46</f>
        <v>0</v>
      </c>
      <c r="J24" s="478"/>
    </row>
    <row r="25" spans="1:10">
      <c r="A25" s="94" t="s">
        <v>48</v>
      </c>
      <c r="B25" s="5">
        <f>B23-B24</f>
        <v>0</v>
      </c>
      <c r="C25" s="5">
        <f t="shared" ref="C25:I25" si="6">C23-C24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478"/>
    </row>
    <row r="26" spans="1:10">
      <c r="A26" s="94" t="s">
        <v>49</v>
      </c>
      <c r="B26" s="6" t="e">
        <f>(B23-B24)/B23*100%</f>
        <v>#DIV/0!</v>
      </c>
      <c r="C26" s="6" t="e">
        <f t="shared" ref="C26:I26" si="7">(C23-C24)/C23*100%</f>
        <v>#DIV/0!</v>
      </c>
      <c r="D26" s="6" t="e">
        <f t="shared" si="7"/>
        <v>#DIV/0!</v>
      </c>
      <c r="E26" s="6" t="e">
        <f t="shared" si="7"/>
        <v>#DIV/0!</v>
      </c>
      <c r="F26" s="6" t="e">
        <f t="shared" si="7"/>
        <v>#DIV/0!</v>
      </c>
      <c r="G26" s="6" t="e">
        <f t="shared" si="7"/>
        <v>#DIV/0!</v>
      </c>
      <c r="H26" s="6" t="e">
        <f t="shared" si="7"/>
        <v>#DIV/0!</v>
      </c>
      <c r="I26" s="6" t="e">
        <f t="shared" si="7"/>
        <v>#DIV/0!</v>
      </c>
      <c r="J26" s="478"/>
    </row>
    <row r="27" spans="1:10">
      <c r="A27" s="94" t="s">
        <v>50</v>
      </c>
      <c r="B27" s="7">
        <v>0.08</v>
      </c>
      <c r="C27" s="7">
        <v>0.08</v>
      </c>
      <c r="D27" s="7">
        <v>0.08</v>
      </c>
      <c r="E27" s="7">
        <v>0.08</v>
      </c>
      <c r="F27" s="7">
        <v>0.08</v>
      </c>
      <c r="G27" s="7">
        <v>0.08</v>
      </c>
      <c r="H27" s="7">
        <v>0.08</v>
      </c>
      <c r="I27" s="7">
        <v>0.08</v>
      </c>
      <c r="J27" s="478"/>
    </row>
    <row r="28" spans="1:10" ht="15.75">
      <c r="A28" s="95" t="s">
        <v>51</v>
      </c>
      <c r="B28" s="7" t="e">
        <f>IF(B26-B27&gt;0,B26-B27,0)</f>
        <v>#DIV/0!</v>
      </c>
      <c r="C28" s="7" t="e">
        <f t="shared" ref="C28:I28" si="8">IF(C26-C27&gt;0,C26-C27,0)</f>
        <v>#DIV/0!</v>
      </c>
      <c r="D28" s="7" t="e">
        <f t="shared" si="8"/>
        <v>#DIV/0!</v>
      </c>
      <c r="E28" s="7" t="e">
        <f t="shared" si="8"/>
        <v>#DIV/0!</v>
      </c>
      <c r="F28" s="7" t="e">
        <f t="shared" si="8"/>
        <v>#DIV/0!</v>
      </c>
      <c r="G28" s="7" t="e">
        <f t="shared" si="8"/>
        <v>#DIV/0!</v>
      </c>
      <c r="H28" s="7" t="e">
        <f t="shared" si="8"/>
        <v>#DIV/0!</v>
      </c>
      <c r="I28" s="7" t="e">
        <f t="shared" si="8"/>
        <v>#DIV/0!</v>
      </c>
      <c r="J28" s="478"/>
    </row>
    <row r="29" spans="1:10" ht="15.75">
      <c r="A29" s="95" t="s">
        <v>52</v>
      </c>
      <c r="B29" s="86" t="e">
        <f>B23*B28</f>
        <v>#DIV/0!</v>
      </c>
      <c r="C29" s="8" t="e">
        <f t="shared" ref="C29:I29" si="9">C23*C28</f>
        <v>#DIV/0!</v>
      </c>
      <c r="D29" s="8" t="e">
        <f t="shared" si="9"/>
        <v>#DIV/0!</v>
      </c>
      <c r="E29" s="9" t="e">
        <f t="shared" si="9"/>
        <v>#DIV/0!</v>
      </c>
      <c r="F29" s="9" t="e">
        <f t="shared" si="9"/>
        <v>#DIV/0!</v>
      </c>
      <c r="G29" s="9" t="e">
        <f t="shared" si="9"/>
        <v>#DIV/0!</v>
      </c>
      <c r="H29" s="9" t="e">
        <f t="shared" si="9"/>
        <v>#DIV/0!</v>
      </c>
      <c r="I29" s="9" t="e">
        <f t="shared" si="9"/>
        <v>#DIV/0!</v>
      </c>
      <c r="J29" s="478"/>
    </row>
    <row r="30" spans="1:10" ht="15.75">
      <c r="A30" s="95" t="s">
        <v>53</v>
      </c>
      <c r="B30" s="10">
        <f>(B27+1)^1</f>
        <v>1.08</v>
      </c>
      <c r="C30" s="10">
        <f>(C27+1)^(C22-$B$4+1)</f>
        <v>1.1664000000000001</v>
      </c>
      <c r="D30" s="10">
        <f t="shared" ref="D30:I30" si="10">(D27+1)^(D22-$B$4+1)</f>
        <v>1.2597120000000002</v>
      </c>
      <c r="E30" s="10">
        <f t="shared" si="10"/>
        <v>1.3604889600000003</v>
      </c>
      <c r="F30" s="10">
        <f t="shared" si="10"/>
        <v>1.4693280768000003</v>
      </c>
      <c r="G30" s="10">
        <f t="shared" si="10"/>
        <v>1.5868743229440005</v>
      </c>
      <c r="H30" s="10">
        <f t="shared" si="10"/>
        <v>1.7138242687795207</v>
      </c>
      <c r="I30" s="10">
        <f t="shared" si="10"/>
        <v>1.8509302102818823</v>
      </c>
      <c r="J30" s="479"/>
    </row>
    <row r="31" spans="1:10" ht="16.5" thickBot="1">
      <c r="A31" s="96" t="s">
        <v>54</v>
      </c>
      <c r="B31" s="97" t="e">
        <f>B29/B30</f>
        <v>#DIV/0!</v>
      </c>
      <c r="C31" s="97" t="e">
        <f t="shared" ref="C31:I31" si="11">C29/C30</f>
        <v>#DIV/0!</v>
      </c>
      <c r="D31" s="97" t="e">
        <f t="shared" si="11"/>
        <v>#DIV/0!</v>
      </c>
      <c r="E31" s="97" t="e">
        <f t="shared" si="11"/>
        <v>#DIV/0!</v>
      </c>
      <c r="F31" s="97" t="e">
        <f t="shared" si="11"/>
        <v>#DIV/0!</v>
      </c>
      <c r="G31" s="97" t="e">
        <f t="shared" si="11"/>
        <v>#DIV/0!</v>
      </c>
      <c r="H31" s="97" t="e">
        <f t="shared" si="11"/>
        <v>#DIV/0!</v>
      </c>
      <c r="I31" s="97" t="e">
        <f t="shared" si="11"/>
        <v>#DIV/0!</v>
      </c>
      <c r="J31" s="98" t="e">
        <f>SUM(B31:I31)</f>
        <v>#DIV/0!</v>
      </c>
    </row>
    <row r="32" spans="1:10" ht="15.75" thickBot="1">
      <c r="I32" s="99" t="s">
        <v>85</v>
      </c>
      <c r="J32" s="91" t="e">
        <f>Költségadatok!F20/(Költségadatok!F20+Költségadatok!F21)</f>
        <v>#DIV/0!</v>
      </c>
    </row>
    <row r="33" spans="1:10" ht="15.75" thickBot="1">
      <c r="I33" s="79" t="s">
        <v>86</v>
      </c>
      <c r="J33" s="89" t="e">
        <f>J31*J32</f>
        <v>#DIV/0!</v>
      </c>
    </row>
    <row r="34" spans="1:10" ht="45.75" thickBot="1">
      <c r="I34" s="100" t="s">
        <v>87</v>
      </c>
      <c r="J34" s="89" t="e">
        <f>Költségadatok!F20-'Jövedelemtermelőség vizsg.'!J33</f>
        <v>#DIV/0!</v>
      </c>
    </row>
    <row r="35" spans="1:10" ht="15.75" thickBot="1">
      <c r="C35" s="32"/>
      <c r="D35" s="32"/>
      <c r="E35" s="32"/>
      <c r="F35" s="32"/>
      <c r="G35" s="32"/>
      <c r="H35" s="32"/>
    </row>
    <row r="36" spans="1:10">
      <c r="A36" s="420">
        <f>'Bevételi-kiadási terv'!B78</f>
        <v>0</v>
      </c>
      <c r="B36" s="422"/>
      <c r="C36" s="90"/>
      <c r="D36" s="90"/>
      <c r="E36" s="90"/>
      <c r="F36" s="90"/>
      <c r="G36" s="90"/>
      <c r="H36" s="90"/>
      <c r="I36" s="69"/>
    </row>
    <row r="37" spans="1:10" ht="15.75" thickBot="1">
      <c r="A37" s="480" t="e">
        <f>'Bevételi-kiadási terv'!B79</f>
        <v>#N/A</v>
      </c>
      <c r="B37" s="481"/>
      <c r="C37" s="90"/>
      <c r="D37" s="90"/>
      <c r="E37" s="90"/>
      <c r="F37" s="90"/>
      <c r="G37" s="90"/>
      <c r="H37" s="88"/>
      <c r="I37" s="69"/>
    </row>
    <row r="38" spans="1:10">
      <c r="A38" s="92" t="s">
        <v>43</v>
      </c>
      <c r="B38" s="475" t="s">
        <v>44</v>
      </c>
      <c r="C38" s="475"/>
      <c r="D38" s="475"/>
      <c r="E38" s="476"/>
      <c r="F38" s="476"/>
      <c r="G38" s="476"/>
      <c r="H38" s="476"/>
      <c r="I38" s="93"/>
      <c r="J38" s="477" t="s">
        <v>45</v>
      </c>
    </row>
    <row r="39" spans="1:10">
      <c r="A39" s="94"/>
      <c r="B39" s="84">
        <v>2014</v>
      </c>
      <c r="C39" s="84">
        <v>2015</v>
      </c>
      <c r="D39" s="84">
        <v>2016</v>
      </c>
      <c r="E39" s="78">
        <v>2017</v>
      </c>
      <c r="F39" s="78">
        <v>2018</v>
      </c>
      <c r="G39" s="84">
        <v>2019</v>
      </c>
      <c r="H39" s="84">
        <v>2020</v>
      </c>
      <c r="I39" s="84">
        <v>2021</v>
      </c>
      <c r="J39" s="478"/>
    </row>
    <row r="40" spans="1:10">
      <c r="A40" s="94" t="s">
        <v>46</v>
      </c>
      <c r="B40" s="85">
        <f>'Bevételi-kiadási terv'!B96</f>
        <v>0</v>
      </c>
      <c r="C40" s="85">
        <f>'Bevételi-kiadási terv'!C96</f>
        <v>0</v>
      </c>
      <c r="D40" s="85">
        <f>'Bevételi-kiadási terv'!D96</f>
        <v>0</v>
      </c>
      <c r="E40" s="85">
        <f>'Bevételi-kiadási terv'!E96</f>
        <v>0</v>
      </c>
      <c r="F40" s="85">
        <f>'Bevételi-kiadási terv'!F96</f>
        <v>0</v>
      </c>
      <c r="G40" s="85">
        <f>'Bevételi-kiadási terv'!G96</f>
        <v>0</v>
      </c>
      <c r="H40" s="85">
        <f>'Bevételi-kiadási terv'!H96</f>
        <v>0</v>
      </c>
      <c r="I40" s="85">
        <f>'Bevételi-kiadási terv'!I96+'Bevételi-kiadási terv'!I102</f>
        <v>0</v>
      </c>
      <c r="J40" s="478"/>
    </row>
    <row r="41" spans="1:10">
      <c r="A41" s="94" t="s">
        <v>47</v>
      </c>
      <c r="B41" s="85">
        <f>'Bevételi-kiadási terv'!B82</f>
        <v>0</v>
      </c>
      <c r="C41" s="85">
        <f>'Bevételi-kiadási terv'!C82</f>
        <v>0</v>
      </c>
      <c r="D41" s="85">
        <f>'Bevételi-kiadási terv'!D82</f>
        <v>0</v>
      </c>
      <c r="E41" s="85">
        <f>'Bevételi-kiadási terv'!E82</f>
        <v>0</v>
      </c>
      <c r="F41" s="85">
        <f>'Bevételi-kiadási terv'!F82</f>
        <v>0</v>
      </c>
      <c r="G41" s="85">
        <f>'Bevételi-kiadási terv'!G82</f>
        <v>0</v>
      </c>
      <c r="H41" s="85">
        <f>'Bevételi-kiadási terv'!H82</f>
        <v>0</v>
      </c>
      <c r="I41" s="85">
        <f>'Bevételi-kiadási terv'!I82</f>
        <v>0</v>
      </c>
      <c r="J41" s="478"/>
    </row>
    <row r="42" spans="1:10">
      <c r="A42" s="94" t="s">
        <v>48</v>
      </c>
      <c r="B42" s="5">
        <f>B40-B41</f>
        <v>0</v>
      </c>
      <c r="C42" s="5">
        <f t="shared" ref="C42:I42" si="12">C40-C41</f>
        <v>0</v>
      </c>
      <c r="D42" s="5">
        <f t="shared" si="12"/>
        <v>0</v>
      </c>
      <c r="E42" s="5">
        <f t="shared" si="12"/>
        <v>0</v>
      </c>
      <c r="F42" s="5">
        <f t="shared" si="12"/>
        <v>0</v>
      </c>
      <c r="G42" s="5">
        <f t="shared" si="12"/>
        <v>0</v>
      </c>
      <c r="H42" s="5">
        <f t="shared" si="12"/>
        <v>0</v>
      </c>
      <c r="I42" s="5">
        <f t="shared" si="12"/>
        <v>0</v>
      </c>
      <c r="J42" s="478"/>
    </row>
    <row r="43" spans="1:10">
      <c r="A43" s="94" t="s">
        <v>49</v>
      </c>
      <c r="B43" s="6" t="e">
        <f>(B40-B41)/B40*100%</f>
        <v>#DIV/0!</v>
      </c>
      <c r="C43" s="6" t="e">
        <f t="shared" ref="C43:I43" si="13">(C40-C41)/C40*100%</f>
        <v>#DIV/0!</v>
      </c>
      <c r="D43" s="6" t="e">
        <f t="shared" si="13"/>
        <v>#DIV/0!</v>
      </c>
      <c r="E43" s="6" t="e">
        <f t="shared" si="13"/>
        <v>#DIV/0!</v>
      </c>
      <c r="F43" s="6" t="e">
        <f t="shared" si="13"/>
        <v>#DIV/0!</v>
      </c>
      <c r="G43" s="6" t="e">
        <f t="shared" si="13"/>
        <v>#DIV/0!</v>
      </c>
      <c r="H43" s="6" t="e">
        <f t="shared" si="13"/>
        <v>#DIV/0!</v>
      </c>
      <c r="I43" s="6" t="e">
        <f t="shared" si="13"/>
        <v>#DIV/0!</v>
      </c>
      <c r="J43" s="478"/>
    </row>
    <row r="44" spans="1:10">
      <c r="A44" s="94" t="s">
        <v>50</v>
      </c>
      <c r="B44" s="7">
        <v>0.08</v>
      </c>
      <c r="C44" s="7">
        <v>0.08</v>
      </c>
      <c r="D44" s="7">
        <v>0.08</v>
      </c>
      <c r="E44" s="7">
        <v>0.08</v>
      </c>
      <c r="F44" s="7">
        <v>0.08</v>
      </c>
      <c r="G44" s="7">
        <v>0.08</v>
      </c>
      <c r="H44" s="7">
        <v>0.08</v>
      </c>
      <c r="I44" s="7">
        <v>0.08</v>
      </c>
      <c r="J44" s="478"/>
    </row>
    <row r="45" spans="1:10" ht="15.75">
      <c r="A45" s="95" t="s">
        <v>51</v>
      </c>
      <c r="B45" s="7" t="e">
        <f>IF(B43-B44&gt;0,B43-B44,0)</f>
        <v>#DIV/0!</v>
      </c>
      <c r="C45" s="7" t="e">
        <f t="shared" ref="C45:I45" si="14">IF(C43-C44&gt;0,C43-C44,0)</f>
        <v>#DIV/0!</v>
      </c>
      <c r="D45" s="7" t="e">
        <f t="shared" si="14"/>
        <v>#DIV/0!</v>
      </c>
      <c r="E45" s="7" t="e">
        <f t="shared" si="14"/>
        <v>#DIV/0!</v>
      </c>
      <c r="F45" s="7" t="e">
        <f t="shared" si="14"/>
        <v>#DIV/0!</v>
      </c>
      <c r="G45" s="7" t="e">
        <f t="shared" si="14"/>
        <v>#DIV/0!</v>
      </c>
      <c r="H45" s="7" t="e">
        <f t="shared" si="14"/>
        <v>#DIV/0!</v>
      </c>
      <c r="I45" s="7" t="e">
        <f t="shared" si="14"/>
        <v>#DIV/0!</v>
      </c>
      <c r="J45" s="478"/>
    </row>
    <row r="46" spans="1:10" ht="15.75">
      <c r="A46" s="95" t="s">
        <v>52</v>
      </c>
      <c r="B46" s="86" t="e">
        <f>B40*B45</f>
        <v>#DIV/0!</v>
      </c>
      <c r="C46" s="8" t="e">
        <f t="shared" ref="C46:I46" si="15">C40*C45</f>
        <v>#DIV/0!</v>
      </c>
      <c r="D46" s="8" t="e">
        <f t="shared" si="15"/>
        <v>#DIV/0!</v>
      </c>
      <c r="E46" s="9" t="e">
        <f t="shared" si="15"/>
        <v>#DIV/0!</v>
      </c>
      <c r="F46" s="9" t="e">
        <f t="shared" si="15"/>
        <v>#DIV/0!</v>
      </c>
      <c r="G46" s="9" t="e">
        <f t="shared" si="15"/>
        <v>#DIV/0!</v>
      </c>
      <c r="H46" s="9" t="e">
        <f t="shared" si="15"/>
        <v>#DIV/0!</v>
      </c>
      <c r="I46" s="9" t="e">
        <f t="shared" si="15"/>
        <v>#DIV/0!</v>
      </c>
      <c r="J46" s="478"/>
    </row>
    <row r="47" spans="1:10" ht="15.75">
      <c r="A47" s="95" t="s">
        <v>53</v>
      </c>
      <c r="B47" s="10">
        <f>(B44+1)^1</f>
        <v>1.08</v>
      </c>
      <c r="C47" s="10">
        <f>(C44+1)^(C39-$B$4+1)</f>
        <v>1.1664000000000001</v>
      </c>
      <c r="D47" s="10">
        <f t="shared" ref="D47:I47" si="16">(D44+1)^(D39-$B$4+1)</f>
        <v>1.2597120000000002</v>
      </c>
      <c r="E47" s="10">
        <f t="shared" si="16"/>
        <v>1.3604889600000003</v>
      </c>
      <c r="F47" s="10">
        <f t="shared" si="16"/>
        <v>1.4693280768000003</v>
      </c>
      <c r="G47" s="10">
        <f t="shared" si="16"/>
        <v>1.5868743229440005</v>
      </c>
      <c r="H47" s="10">
        <f t="shared" si="16"/>
        <v>1.7138242687795207</v>
      </c>
      <c r="I47" s="10">
        <f t="shared" si="16"/>
        <v>1.8509302102818823</v>
      </c>
      <c r="J47" s="479"/>
    </row>
    <row r="48" spans="1:10" ht="16.5" thickBot="1">
      <c r="A48" s="96" t="s">
        <v>54</v>
      </c>
      <c r="B48" s="97" t="e">
        <f>B46/B47</f>
        <v>#DIV/0!</v>
      </c>
      <c r="C48" s="97" t="e">
        <f t="shared" ref="C48:I48" si="17">C46/C47</f>
        <v>#DIV/0!</v>
      </c>
      <c r="D48" s="97" t="e">
        <f t="shared" si="17"/>
        <v>#DIV/0!</v>
      </c>
      <c r="E48" s="97" t="e">
        <f t="shared" si="17"/>
        <v>#DIV/0!</v>
      </c>
      <c r="F48" s="97" t="e">
        <f t="shared" si="17"/>
        <v>#DIV/0!</v>
      </c>
      <c r="G48" s="97" t="e">
        <f t="shared" si="17"/>
        <v>#DIV/0!</v>
      </c>
      <c r="H48" s="97" t="e">
        <f t="shared" si="17"/>
        <v>#DIV/0!</v>
      </c>
      <c r="I48" s="97" t="e">
        <f t="shared" si="17"/>
        <v>#DIV/0!</v>
      </c>
      <c r="J48" s="98" t="e">
        <f>SUM(B48:I48)</f>
        <v>#DIV/0!</v>
      </c>
    </row>
    <row r="49" spans="1:10" ht="15.75" thickBot="1">
      <c r="I49" s="99" t="s">
        <v>85</v>
      </c>
      <c r="J49" s="91" t="e">
        <f>Költségadatok!J20/(Költségadatok!J20+Költségadatok!J21)</f>
        <v>#DIV/0!</v>
      </c>
    </row>
    <row r="50" spans="1:10" ht="15.75" thickBot="1">
      <c r="I50" s="79" t="s">
        <v>86</v>
      </c>
      <c r="J50" s="89" t="e">
        <f>J48*J49</f>
        <v>#DIV/0!</v>
      </c>
    </row>
    <row r="51" spans="1:10" ht="45.75" thickBot="1">
      <c r="I51" s="100" t="s">
        <v>87</v>
      </c>
      <c r="J51" s="89" t="e">
        <f>Költségadatok!J20-'Jövedelemtermelőség vizsg.'!J50</f>
        <v>#DIV/0!</v>
      </c>
    </row>
    <row r="52" spans="1:10" ht="15.75" thickBot="1">
      <c r="C52" s="32"/>
      <c r="D52" s="32"/>
      <c r="E52" s="32"/>
      <c r="F52" s="32"/>
      <c r="G52" s="32"/>
      <c r="H52" s="32"/>
    </row>
    <row r="53" spans="1:10">
      <c r="A53" s="420">
        <f>'Bevételi-kiadási terv'!B114</f>
        <v>0</v>
      </c>
      <c r="B53" s="422"/>
      <c r="C53" s="90"/>
      <c r="D53" s="90"/>
      <c r="E53" s="90"/>
      <c r="F53" s="90"/>
      <c r="G53" s="90"/>
      <c r="H53" s="90"/>
      <c r="I53" s="69"/>
    </row>
    <row r="54" spans="1:10" ht="15.75" thickBot="1">
      <c r="A54" s="480" t="e">
        <f>'Bevételi-kiadási terv'!B115</f>
        <v>#N/A</v>
      </c>
      <c r="B54" s="481"/>
      <c r="C54" s="90"/>
      <c r="D54" s="90"/>
      <c r="E54" s="90"/>
      <c r="F54" s="90"/>
      <c r="G54" s="90"/>
      <c r="H54" s="88"/>
      <c r="I54" s="69"/>
    </row>
    <row r="55" spans="1:10">
      <c r="A55" s="92" t="s">
        <v>43</v>
      </c>
      <c r="B55" s="475" t="s">
        <v>44</v>
      </c>
      <c r="C55" s="475"/>
      <c r="D55" s="475"/>
      <c r="E55" s="476"/>
      <c r="F55" s="476"/>
      <c r="G55" s="476"/>
      <c r="H55" s="476"/>
      <c r="I55" s="93"/>
      <c r="J55" s="477" t="s">
        <v>45</v>
      </c>
    </row>
    <row r="56" spans="1:10">
      <c r="A56" s="94"/>
      <c r="B56" s="84">
        <v>2014</v>
      </c>
      <c r="C56" s="84">
        <v>2015</v>
      </c>
      <c r="D56" s="84">
        <v>2016</v>
      </c>
      <c r="E56" s="78">
        <v>2017</v>
      </c>
      <c r="F56" s="78">
        <v>2018</v>
      </c>
      <c r="G56" s="84">
        <v>2019</v>
      </c>
      <c r="H56" s="84">
        <v>2020</v>
      </c>
      <c r="I56" s="84">
        <v>2021</v>
      </c>
      <c r="J56" s="478"/>
    </row>
    <row r="57" spans="1:10">
      <c r="A57" s="94" t="s">
        <v>46</v>
      </c>
      <c r="B57" s="85">
        <f>'Bevételi-kiadási terv'!B132</f>
        <v>0</v>
      </c>
      <c r="C57" s="85">
        <f>'Bevételi-kiadási terv'!C132</f>
        <v>0</v>
      </c>
      <c r="D57" s="85">
        <f>'Bevételi-kiadási terv'!D132</f>
        <v>0</v>
      </c>
      <c r="E57" s="85">
        <f>'Bevételi-kiadási terv'!E132</f>
        <v>0</v>
      </c>
      <c r="F57" s="85">
        <f>'Bevételi-kiadási terv'!F132</f>
        <v>0</v>
      </c>
      <c r="G57" s="85">
        <f>'Bevételi-kiadási terv'!G132</f>
        <v>0</v>
      </c>
      <c r="H57" s="85">
        <f>'Bevételi-kiadási terv'!H132</f>
        <v>0</v>
      </c>
      <c r="I57" s="85">
        <f>'Bevételi-kiadási terv'!I132+'Bevételi-kiadási terv'!I138</f>
        <v>0</v>
      </c>
      <c r="J57" s="478"/>
    </row>
    <row r="58" spans="1:10">
      <c r="A58" s="94" t="s">
        <v>47</v>
      </c>
      <c r="B58" s="85">
        <f>'Bevételi-kiadási terv'!B118</f>
        <v>0</v>
      </c>
      <c r="C58" s="85">
        <f>'Bevételi-kiadási terv'!C118</f>
        <v>0</v>
      </c>
      <c r="D58" s="85">
        <f>'Bevételi-kiadási terv'!D118</f>
        <v>0</v>
      </c>
      <c r="E58" s="85">
        <f>'Bevételi-kiadási terv'!E118</f>
        <v>0</v>
      </c>
      <c r="F58" s="85">
        <f>'Bevételi-kiadási terv'!F118</f>
        <v>0</v>
      </c>
      <c r="G58" s="85">
        <f>'Bevételi-kiadási terv'!G118</f>
        <v>0</v>
      </c>
      <c r="H58" s="85">
        <f>'Bevételi-kiadási terv'!H118</f>
        <v>0</v>
      </c>
      <c r="I58" s="85">
        <f>'Bevételi-kiadási terv'!I118</f>
        <v>0</v>
      </c>
      <c r="J58" s="478"/>
    </row>
    <row r="59" spans="1:10">
      <c r="A59" s="94" t="s">
        <v>48</v>
      </c>
      <c r="B59" s="5">
        <f>B57-B58</f>
        <v>0</v>
      </c>
      <c r="C59" s="5">
        <f t="shared" ref="C59:I59" si="18">C57-C58</f>
        <v>0</v>
      </c>
      <c r="D59" s="5">
        <f t="shared" si="18"/>
        <v>0</v>
      </c>
      <c r="E59" s="5">
        <f t="shared" si="18"/>
        <v>0</v>
      </c>
      <c r="F59" s="5">
        <f t="shared" si="18"/>
        <v>0</v>
      </c>
      <c r="G59" s="5">
        <f t="shared" si="18"/>
        <v>0</v>
      </c>
      <c r="H59" s="5">
        <f t="shared" si="18"/>
        <v>0</v>
      </c>
      <c r="I59" s="5">
        <f t="shared" si="18"/>
        <v>0</v>
      </c>
      <c r="J59" s="478"/>
    </row>
    <row r="60" spans="1:10">
      <c r="A60" s="94" t="s">
        <v>49</v>
      </c>
      <c r="B60" s="6" t="e">
        <f>(B57-B58)/B57*100%</f>
        <v>#DIV/0!</v>
      </c>
      <c r="C60" s="6" t="e">
        <f t="shared" ref="C60:I60" si="19">(C57-C58)/C57*100%</f>
        <v>#DIV/0!</v>
      </c>
      <c r="D60" s="6" t="e">
        <f t="shared" si="19"/>
        <v>#DIV/0!</v>
      </c>
      <c r="E60" s="6" t="e">
        <f t="shared" si="19"/>
        <v>#DIV/0!</v>
      </c>
      <c r="F60" s="6" t="e">
        <f t="shared" si="19"/>
        <v>#DIV/0!</v>
      </c>
      <c r="G60" s="6" t="e">
        <f t="shared" si="19"/>
        <v>#DIV/0!</v>
      </c>
      <c r="H60" s="6" t="e">
        <f t="shared" si="19"/>
        <v>#DIV/0!</v>
      </c>
      <c r="I60" s="6" t="e">
        <f t="shared" si="19"/>
        <v>#DIV/0!</v>
      </c>
      <c r="J60" s="478"/>
    </row>
    <row r="61" spans="1:10">
      <c r="A61" s="94" t="s">
        <v>50</v>
      </c>
      <c r="B61" s="7">
        <v>0.08</v>
      </c>
      <c r="C61" s="7">
        <v>0.08</v>
      </c>
      <c r="D61" s="7">
        <v>0.08</v>
      </c>
      <c r="E61" s="7">
        <v>0.08</v>
      </c>
      <c r="F61" s="7">
        <v>0.08</v>
      </c>
      <c r="G61" s="7">
        <v>0.08</v>
      </c>
      <c r="H61" s="7">
        <v>0.08</v>
      </c>
      <c r="I61" s="7">
        <v>0.08</v>
      </c>
      <c r="J61" s="478"/>
    </row>
    <row r="62" spans="1:10" ht="15.75">
      <c r="A62" s="95" t="s">
        <v>51</v>
      </c>
      <c r="B62" s="7" t="e">
        <f>IF(B60-B61&gt;0,B60-B61,0)</f>
        <v>#DIV/0!</v>
      </c>
      <c r="C62" s="7" t="e">
        <f t="shared" ref="C62:I62" si="20">IF(C60-C61&gt;0,C60-C61,0)</f>
        <v>#DIV/0!</v>
      </c>
      <c r="D62" s="7" t="e">
        <f t="shared" si="20"/>
        <v>#DIV/0!</v>
      </c>
      <c r="E62" s="7" t="e">
        <f t="shared" si="20"/>
        <v>#DIV/0!</v>
      </c>
      <c r="F62" s="7" t="e">
        <f t="shared" si="20"/>
        <v>#DIV/0!</v>
      </c>
      <c r="G62" s="7" t="e">
        <f t="shared" si="20"/>
        <v>#DIV/0!</v>
      </c>
      <c r="H62" s="7" t="e">
        <f t="shared" si="20"/>
        <v>#DIV/0!</v>
      </c>
      <c r="I62" s="7" t="e">
        <f t="shared" si="20"/>
        <v>#DIV/0!</v>
      </c>
      <c r="J62" s="478"/>
    </row>
    <row r="63" spans="1:10" ht="15.75">
      <c r="A63" s="95" t="s">
        <v>52</v>
      </c>
      <c r="B63" s="86" t="e">
        <f>B57*B62</f>
        <v>#DIV/0!</v>
      </c>
      <c r="C63" s="8" t="e">
        <f t="shared" ref="C63:I63" si="21">C57*C62</f>
        <v>#DIV/0!</v>
      </c>
      <c r="D63" s="8" t="e">
        <f t="shared" si="21"/>
        <v>#DIV/0!</v>
      </c>
      <c r="E63" s="9" t="e">
        <f t="shared" si="21"/>
        <v>#DIV/0!</v>
      </c>
      <c r="F63" s="9" t="e">
        <f t="shared" si="21"/>
        <v>#DIV/0!</v>
      </c>
      <c r="G63" s="9" t="e">
        <f t="shared" si="21"/>
        <v>#DIV/0!</v>
      </c>
      <c r="H63" s="9" t="e">
        <f t="shared" si="21"/>
        <v>#DIV/0!</v>
      </c>
      <c r="I63" s="9" t="e">
        <f t="shared" si="21"/>
        <v>#DIV/0!</v>
      </c>
      <c r="J63" s="478"/>
    </row>
    <row r="64" spans="1:10" ht="15.75">
      <c r="A64" s="95" t="s">
        <v>53</v>
      </c>
      <c r="B64" s="10">
        <f>(B61+1)^1</f>
        <v>1.08</v>
      </c>
      <c r="C64" s="10">
        <f>(C61+1)^(C56-$B$4+1)</f>
        <v>1.1664000000000001</v>
      </c>
      <c r="D64" s="10">
        <f t="shared" ref="D64:I64" si="22">(D61+1)^(D56-$B$4+1)</f>
        <v>1.2597120000000002</v>
      </c>
      <c r="E64" s="10">
        <f t="shared" si="22"/>
        <v>1.3604889600000003</v>
      </c>
      <c r="F64" s="10">
        <f t="shared" si="22"/>
        <v>1.4693280768000003</v>
      </c>
      <c r="G64" s="10">
        <f t="shared" si="22"/>
        <v>1.5868743229440005</v>
      </c>
      <c r="H64" s="10">
        <f t="shared" si="22"/>
        <v>1.7138242687795207</v>
      </c>
      <c r="I64" s="10">
        <f t="shared" si="22"/>
        <v>1.8509302102818823</v>
      </c>
      <c r="J64" s="479"/>
    </row>
    <row r="65" spans="1:10" ht="16.5" thickBot="1">
      <c r="A65" s="96" t="s">
        <v>54</v>
      </c>
      <c r="B65" s="97" t="e">
        <f>B63/B64</f>
        <v>#DIV/0!</v>
      </c>
      <c r="C65" s="97" t="e">
        <f t="shared" ref="C65:I65" si="23">C63/C64</f>
        <v>#DIV/0!</v>
      </c>
      <c r="D65" s="97" t="e">
        <f t="shared" si="23"/>
        <v>#DIV/0!</v>
      </c>
      <c r="E65" s="97" t="e">
        <f t="shared" si="23"/>
        <v>#DIV/0!</v>
      </c>
      <c r="F65" s="97" t="e">
        <f t="shared" si="23"/>
        <v>#DIV/0!</v>
      </c>
      <c r="G65" s="97" t="e">
        <f t="shared" si="23"/>
        <v>#DIV/0!</v>
      </c>
      <c r="H65" s="97" t="e">
        <f t="shared" si="23"/>
        <v>#DIV/0!</v>
      </c>
      <c r="I65" s="97" t="e">
        <f t="shared" si="23"/>
        <v>#DIV/0!</v>
      </c>
      <c r="J65" s="98" t="e">
        <f>SUM(B65:I65)</f>
        <v>#DIV/0!</v>
      </c>
    </row>
    <row r="66" spans="1:10" ht="15.75" thickBot="1">
      <c r="I66" s="99" t="s">
        <v>85</v>
      </c>
      <c r="J66" s="91" t="e">
        <f>Költségadatok!N20/(Költségadatok!N20+Költségadatok!N21)</f>
        <v>#DIV/0!</v>
      </c>
    </row>
    <row r="67" spans="1:10" ht="15.75" thickBot="1">
      <c r="I67" s="79" t="s">
        <v>86</v>
      </c>
      <c r="J67" s="89" t="e">
        <f>J65*J66</f>
        <v>#DIV/0!</v>
      </c>
    </row>
    <row r="68" spans="1:10" ht="45.75" thickBot="1">
      <c r="I68" s="100" t="s">
        <v>87</v>
      </c>
      <c r="J68" s="89" t="e">
        <f>Költségadatok!N20-'Jövedelemtermelőség vizsg.'!J67</f>
        <v>#DIV/0!</v>
      </c>
    </row>
    <row r="69" spans="1:10" ht="15.75" thickBot="1">
      <c r="C69" s="32"/>
      <c r="D69" s="32"/>
      <c r="E69" s="32"/>
      <c r="F69" s="32"/>
      <c r="G69" s="32"/>
      <c r="H69" s="32"/>
    </row>
    <row r="70" spans="1:10">
      <c r="A70" s="420">
        <f>'Bevételi-kiadási terv'!B150</f>
        <v>0</v>
      </c>
      <c r="B70" s="422"/>
      <c r="C70" s="90"/>
      <c r="D70" s="90"/>
      <c r="E70" s="90"/>
      <c r="F70" s="90"/>
      <c r="G70" s="90"/>
      <c r="H70" s="90"/>
      <c r="I70" s="69"/>
    </row>
    <row r="71" spans="1:10" ht="15.75" thickBot="1">
      <c r="A71" s="480" t="e">
        <f>'Bevételi-kiadási terv'!B151</f>
        <v>#N/A</v>
      </c>
      <c r="B71" s="481"/>
      <c r="C71" s="90"/>
      <c r="D71" s="90"/>
      <c r="E71" s="90"/>
      <c r="F71" s="90"/>
      <c r="G71" s="90"/>
      <c r="H71" s="88"/>
      <c r="I71" s="69"/>
    </row>
    <row r="72" spans="1:10">
      <c r="A72" s="92" t="s">
        <v>43</v>
      </c>
      <c r="B72" s="475" t="s">
        <v>44</v>
      </c>
      <c r="C72" s="475"/>
      <c r="D72" s="475"/>
      <c r="E72" s="476"/>
      <c r="F72" s="476"/>
      <c r="G72" s="476"/>
      <c r="H72" s="476"/>
      <c r="I72" s="93"/>
      <c r="J72" s="477" t="s">
        <v>45</v>
      </c>
    </row>
    <row r="73" spans="1:10">
      <c r="A73" s="94"/>
      <c r="B73" s="84">
        <v>2014</v>
      </c>
      <c r="C73" s="84">
        <v>2015</v>
      </c>
      <c r="D73" s="84">
        <v>2016</v>
      </c>
      <c r="E73" s="78">
        <v>2017</v>
      </c>
      <c r="F73" s="78">
        <v>2018</v>
      </c>
      <c r="G73" s="84">
        <v>2019</v>
      </c>
      <c r="H73" s="84">
        <v>2020</v>
      </c>
      <c r="I73" s="84">
        <v>2021</v>
      </c>
      <c r="J73" s="478"/>
    </row>
    <row r="74" spans="1:10">
      <c r="A74" s="94" t="s">
        <v>46</v>
      </c>
      <c r="B74" s="85">
        <f>'Bevételi-kiadási terv'!B168</f>
        <v>0</v>
      </c>
      <c r="C74" s="85">
        <f>'Bevételi-kiadási terv'!C168</f>
        <v>0</v>
      </c>
      <c r="D74" s="85">
        <f>'Bevételi-kiadási terv'!D168</f>
        <v>0</v>
      </c>
      <c r="E74" s="85">
        <f>'Bevételi-kiadási terv'!E168</f>
        <v>0</v>
      </c>
      <c r="F74" s="85">
        <f>'Bevételi-kiadási terv'!F168</f>
        <v>0</v>
      </c>
      <c r="G74" s="85">
        <f>'Bevételi-kiadási terv'!G168</f>
        <v>0</v>
      </c>
      <c r="H74" s="85">
        <f>'Bevételi-kiadási terv'!H168</f>
        <v>0</v>
      </c>
      <c r="I74" s="85">
        <f>'Bevételi-kiadási terv'!I168+'Bevételi-kiadási terv'!I174</f>
        <v>0</v>
      </c>
      <c r="J74" s="478"/>
    </row>
    <row r="75" spans="1:10">
      <c r="A75" s="94" t="s">
        <v>47</v>
      </c>
      <c r="B75" s="85">
        <f>'Bevételi-kiadási terv'!B154</f>
        <v>0</v>
      </c>
      <c r="C75" s="85">
        <f>'Bevételi-kiadási terv'!C154</f>
        <v>0</v>
      </c>
      <c r="D75" s="85">
        <f>'Bevételi-kiadási terv'!D154</f>
        <v>0</v>
      </c>
      <c r="E75" s="85">
        <f>'Bevételi-kiadási terv'!E154</f>
        <v>0</v>
      </c>
      <c r="F75" s="85">
        <f>'Bevételi-kiadási terv'!F154</f>
        <v>0</v>
      </c>
      <c r="G75" s="85">
        <f>'Bevételi-kiadási terv'!G154</f>
        <v>0</v>
      </c>
      <c r="H75" s="85">
        <f>'Bevételi-kiadási terv'!H154</f>
        <v>0</v>
      </c>
      <c r="I75" s="85">
        <f>'Bevételi-kiadási terv'!I154</f>
        <v>0</v>
      </c>
      <c r="J75" s="478"/>
    </row>
    <row r="76" spans="1:10">
      <c r="A76" s="94" t="s">
        <v>48</v>
      </c>
      <c r="B76" s="5">
        <f>B74-B75</f>
        <v>0</v>
      </c>
      <c r="C76" s="5">
        <f t="shared" ref="C76:I76" si="24">C74-C75</f>
        <v>0</v>
      </c>
      <c r="D76" s="5">
        <f t="shared" si="24"/>
        <v>0</v>
      </c>
      <c r="E76" s="5">
        <f t="shared" si="24"/>
        <v>0</v>
      </c>
      <c r="F76" s="5">
        <f t="shared" si="24"/>
        <v>0</v>
      </c>
      <c r="G76" s="5">
        <f t="shared" si="24"/>
        <v>0</v>
      </c>
      <c r="H76" s="5">
        <f t="shared" si="24"/>
        <v>0</v>
      </c>
      <c r="I76" s="5">
        <f t="shared" si="24"/>
        <v>0</v>
      </c>
      <c r="J76" s="478"/>
    </row>
    <row r="77" spans="1:10">
      <c r="A77" s="94" t="s">
        <v>49</v>
      </c>
      <c r="B77" s="6" t="e">
        <f>(B74-B75)/B74*100%</f>
        <v>#DIV/0!</v>
      </c>
      <c r="C77" s="6" t="e">
        <f t="shared" ref="C77:I77" si="25">(C74-C75)/C74*100%</f>
        <v>#DIV/0!</v>
      </c>
      <c r="D77" s="6" t="e">
        <f t="shared" si="25"/>
        <v>#DIV/0!</v>
      </c>
      <c r="E77" s="6" t="e">
        <f t="shared" si="25"/>
        <v>#DIV/0!</v>
      </c>
      <c r="F77" s="6" t="e">
        <f t="shared" si="25"/>
        <v>#DIV/0!</v>
      </c>
      <c r="G77" s="6" t="e">
        <f t="shared" si="25"/>
        <v>#DIV/0!</v>
      </c>
      <c r="H77" s="6" t="e">
        <f t="shared" si="25"/>
        <v>#DIV/0!</v>
      </c>
      <c r="I77" s="6" t="e">
        <f t="shared" si="25"/>
        <v>#DIV/0!</v>
      </c>
      <c r="J77" s="478"/>
    </row>
    <row r="78" spans="1:10">
      <c r="A78" s="94" t="s">
        <v>50</v>
      </c>
      <c r="B78" s="7">
        <v>0.08</v>
      </c>
      <c r="C78" s="7">
        <v>0.08</v>
      </c>
      <c r="D78" s="7">
        <v>0.08</v>
      </c>
      <c r="E78" s="7">
        <v>0.08</v>
      </c>
      <c r="F78" s="7">
        <v>0.08</v>
      </c>
      <c r="G78" s="7">
        <v>0.08</v>
      </c>
      <c r="H78" s="7">
        <v>0.08</v>
      </c>
      <c r="I78" s="7">
        <v>0.08</v>
      </c>
      <c r="J78" s="478"/>
    </row>
    <row r="79" spans="1:10" ht="15.75">
      <c r="A79" s="95" t="s">
        <v>51</v>
      </c>
      <c r="B79" s="7" t="e">
        <f>IF(B77-B78&gt;0,B77-B78,0)</f>
        <v>#DIV/0!</v>
      </c>
      <c r="C79" s="7" t="e">
        <f t="shared" ref="C79:I79" si="26">IF(C77-C78&gt;0,C77-C78,0)</f>
        <v>#DIV/0!</v>
      </c>
      <c r="D79" s="7" t="e">
        <f t="shared" si="26"/>
        <v>#DIV/0!</v>
      </c>
      <c r="E79" s="7" t="e">
        <f t="shared" si="26"/>
        <v>#DIV/0!</v>
      </c>
      <c r="F79" s="7" t="e">
        <f t="shared" si="26"/>
        <v>#DIV/0!</v>
      </c>
      <c r="G79" s="7" t="e">
        <f t="shared" si="26"/>
        <v>#DIV/0!</v>
      </c>
      <c r="H79" s="7" t="e">
        <f t="shared" si="26"/>
        <v>#DIV/0!</v>
      </c>
      <c r="I79" s="7" t="e">
        <f t="shared" si="26"/>
        <v>#DIV/0!</v>
      </c>
      <c r="J79" s="478"/>
    </row>
    <row r="80" spans="1:10" ht="15.75">
      <c r="A80" s="95" t="s">
        <v>52</v>
      </c>
      <c r="B80" s="86" t="e">
        <f>B74*B79</f>
        <v>#DIV/0!</v>
      </c>
      <c r="C80" s="8" t="e">
        <f t="shared" ref="C80:I80" si="27">C74*C79</f>
        <v>#DIV/0!</v>
      </c>
      <c r="D80" s="8" t="e">
        <f t="shared" si="27"/>
        <v>#DIV/0!</v>
      </c>
      <c r="E80" s="9" t="e">
        <f t="shared" si="27"/>
        <v>#DIV/0!</v>
      </c>
      <c r="F80" s="9" t="e">
        <f t="shared" si="27"/>
        <v>#DIV/0!</v>
      </c>
      <c r="G80" s="9" t="e">
        <f t="shared" si="27"/>
        <v>#DIV/0!</v>
      </c>
      <c r="H80" s="9" t="e">
        <f t="shared" si="27"/>
        <v>#DIV/0!</v>
      </c>
      <c r="I80" s="9" t="e">
        <f t="shared" si="27"/>
        <v>#DIV/0!</v>
      </c>
      <c r="J80" s="478"/>
    </row>
    <row r="81" spans="1:10" ht="15.75">
      <c r="A81" s="95" t="s">
        <v>53</v>
      </c>
      <c r="B81" s="10">
        <f>(B78+1)^1</f>
        <v>1.08</v>
      </c>
      <c r="C81" s="10">
        <f>(C78+1)^(C73-$B$4+1)</f>
        <v>1.1664000000000001</v>
      </c>
      <c r="D81" s="10">
        <f t="shared" ref="D81:I81" si="28">(D78+1)^(D73-$B$4+1)</f>
        <v>1.2597120000000002</v>
      </c>
      <c r="E81" s="10">
        <f t="shared" si="28"/>
        <v>1.3604889600000003</v>
      </c>
      <c r="F81" s="10">
        <f t="shared" si="28"/>
        <v>1.4693280768000003</v>
      </c>
      <c r="G81" s="10">
        <f t="shared" si="28"/>
        <v>1.5868743229440005</v>
      </c>
      <c r="H81" s="10">
        <f t="shared" si="28"/>
        <v>1.7138242687795207</v>
      </c>
      <c r="I81" s="10">
        <f t="shared" si="28"/>
        <v>1.8509302102818823</v>
      </c>
      <c r="J81" s="479"/>
    </row>
    <row r="82" spans="1:10" ht="16.5" thickBot="1">
      <c r="A82" s="96" t="s">
        <v>54</v>
      </c>
      <c r="B82" s="97" t="e">
        <f>B80/B81</f>
        <v>#DIV/0!</v>
      </c>
      <c r="C82" s="97" t="e">
        <f t="shared" ref="C82:I82" si="29">C80/C81</f>
        <v>#DIV/0!</v>
      </c>
      <c r="D82" s="97" t="e">
        <f t="shared" si="29"/>
        <v>#DIV/0!</v>
      </c>
      <c r="E82" s="97" t="e">
        <f t="shared" si="29"/>
        <v>#DIV/0!</v>
      </c>
      <c r="F82" s="97" t="e">
        <f t="shared" si="29"/>
        <v>#DIV/0!</v>
      </c>
      <c r="G82" s="97" t="e">
        <f t="shared" si="29"/>
        <v>#DIV/0!</v>
      </c>
      <c r="H82" s="97" t="e">
        <f t="shared" si="29"/>
        <v>#DIV/0!</v>
      </c>
      <c r="I82" s="97" t="e">
        <f t="shared" si="29"/>
        <v>#DIV/0!</v>
      </c>
      <c r="J82" s="98" t="e">
        <f>SUM(B82:I82)</f>
        <v>#DIV/0!</v>
      </c>
    </row>
    <row r="83" spans="1:10" ht="15.75" thickBot="1">
      <c r="I83" s="99" t="s">
        <v>85</v>
      </c>
      <c r="J83" s="91" t="e">
        <f>Költségadatok!D20/(Költségadatok!R20+Költségadatok!R21)</f>
        <v>#DIV/0!</v>
      </c>
    </row>
    <row r="84" spans="1:10" ht="15.75" thickBot="1">
      <c r="I84" s="79" t="s">
        <v>86</v>
      </c>
      <c r="J84" s="89" t="e">
        <f>J82*J83</f>
        <v>#DIV/0!</v>
      </c>
    </row>
    <row r="85" spans="1:10" ht="45.75" thickBot="1">
      <c r="I85" s="100" t="s">
        <v>87</v>
      </c>
      <c r="J85" s="89" t="e">
        <f>Költségadatok!R20-'Jövedelemtermelőség vizsg.'!J84</f>
        <v>#DIV/0!</v>
      </c>
    </row>
    <row r="86" spans="1:10">
      <c r="C86" s="32"/>
      <c r="D86" s="32"/>
      <c r="E86" s="32"/>
      <c r="F86" s="32"/>
      <c r="G86" s="32"/>
      <c r="H86" s="32"/>
    </row>
    <row r="87" spans="1:10">
      <c r="A87" s="480">
        <f>'Bevételi-kiadási terv'!B186</f>
        <v>0</v>
      </c>
      <c r="B87" s="481"/>
      <c r="C87" s="90"/>
      <c r="D87" s="90"/>
      <c r="E87" s="90"/>
      <c r="F87" s="90"/>
      <c r="G87" s="90"/>
      <c r="H87" s="90"/>
      <c r="I87" s="69"/>
    </row>
    <row r="88" spans="1:10" ht="15.75" thickBot="1">
      <c r="A88" s="480" t="e">
        <f>'Bevételi-kiadási terv'!B187</f>
        <v>#N/A</v>
      </c>
      <c r="B88" s="481"/>
      <c r="C88" s="90"/>
      <c r="D88" s="90"/>
      <c r="E88" s="90"/>
      <c r="F88" s="90"/>
      <c r="G88" s="90"/>
      <c r="H88" s="88"/>
      <c r="I88" s="69"/>
    </row>
    <row r="89" spans="1:10">
      <c r="A89" s="92" t="s">
        <v>43</v>
      </c>
      <c r="B89" s="475" t="s">
        <v>44</v>
      </c>
      <c r="C89" s="475"/>
      <c r="D89" s="475"/>
      <c r="E89" s="476"/>
      <c r="F89" s="476"/>
      <c r="G89" s="476"/>
      <c r="H89" s="476"/>
      <c r="I89" s="93"/>
      <c r="J89" s="477" t="s">
        <v>45</v>
      </c>
    </row>
    <row r="90" spans="1:10">
      <c r="A90" s="94"/>
      <c r="B90" s="84">
        <v>2014</v>
      </c>
      <c r="C90" s="84">
        <v>2015</v>
      </c>
      <c r="D90" s="84">
        <v>2016</v>
      </c>
      <c r="E90" s="78">
        <v>2017</v>
      </c>
      <c r="F90" s="78">
        <v>2018</v>
      </c>
      <c r="G90" s="84">
        <v>2019</v>
      </c>
      <c r="H90" s="84">
        <v>2020</v>
      </c>
      <c r="I90" s="84">
        <v>2021</v>
      </c>
      <c r="J90" s="478"/>
    </row>
    <row r="91" spans="1:10">
      <c r="A91" s="94" t="s">
        <v>46</v>
      </c>
      <c r="B91" s="85">
        <f>'Bevételi-kiadási terv'!B204</f>
        <v>0</v>
      </c>
      <c r="C91" s="85">
        <f>'Bevételi-kiadási terv'!C204</f>
        <v>0</v>
      </c>
      <c r="D91" s="85">
        <f>'Bevételi-kiadási terv'!D204</f>
        <v>0</v>
      </c>
      <c r="E91" s="85">
        <f>'Bevételi-kiadási terv'!E204</f>
        <v>0</v>
      </c>
      <c r="F91" s="85">
        <f>'Bevételi-kiadási terv'!F204</f>
        <v>0</v>
      </c>
      <c r="G91" s="85">
        <f>'Bevételi-kiadási terv'!G204</f>
        <v>0</v>
      </c>
      <c r="H91" s="85">
        <f>'Bevételi-kiadási terv'!H204</f>
        <v>0</v>
      </c>
      <c r="I91" s="85">
        <f>'Bevételi-kiadási terv'!I204+'Bevételi-kiadási terv'!I210</f>
        <v>0</v>
      </c>
      <c r="J91" s="478"/>
    </row>
    <row r="92" spans="1:10">
      <c r="A92" s="94" t="s">
        <v>47</v>
      </c>
      <c r="B92" s="85">
        <f>'Bevételi-kiadási terv'!B190</f>
        <v>0</v>
      </c>
      <c r="C92" s="85">
        <f>'Bevételi-kiadási terv'!C190</f>
        <v>0</v>
      </c>
      <c r="D92" s="85">
        <f>'Bevételi-kiadási terv'!D190</f>
        <v>0</v>
      </c>
      <c r="E92" s="85">
        <f>'Bevételi-kiadási terv'!E190</f>
        <v>0</v>
      </c>
      <c r="F92" s="85">
        <f>'Bevételi-kiadási terv'!F190</f>
        <v>0</v>
      </c>
      <c r="G92" s="85">
        <f>'Bevételi-kiadási terv'!G190</f>
        <v>0</v>
      </c>
      <c r="H92" s="85">
        <f>'Bevételi-kiadási terv'!H190</f>
        <v>0</v>
      </c>
      <c r="I92" s="85">
        <f>'Bevételi-kiadási terv'!I190</f>
        <v>0</v>
      </c>
      <c r="J92" s="478"/>
    </row>
    <row r="93" spans="1:10">
      <c r="A93" s="94" t="s">
        <v>48</v>
      </c>
      <c r="B93" s="5">
        <f>B91-B92</f>
        <v>0</v>
      </c>
      <c r="C93" s="5">
        <f t="shared" ref="C93:I93" si="30">C91-C92</f>
        <v>0</v>
      </c>
      <c r="D93" s="5">
        <f t="shared" si="30"/>
        <v>0</v>
      </c>
      <c r="E93" s="5">
        <f t="shared" si="30"/>
        <v>0</v>
      </c>
      <c r="F93" s="5">
        <f t="shared" si="30"/>
        <v>0</v>
      </c>
      <c r="G93" s="5">
        <f t="shared" si="30"/>
        <v>0</v>
      </c>
      <c r="H93" s="5">
        <f t="shared" si="30"/>
        <v>0</v>
      </c>
      <c r="I93" s="5">
        <f t="shared" si="30"/>
        <v>0</v>
      </c>
      <c r="J93" s="478"/>
    </row>
    <row r="94" spans="1:10">
      <c r="A94" s="94" t="s">
        <v>49</v>
      </c>
      <c r="B94" s="6" t="e">
        <f>(B91-B92)/B91*100%</f>
        <v>#DIV/0!</v>
      </c>
      <c r="C94" s="6" t="e">
        <f t="shared" ref="C94:I94" si="31">(C91-C92)/C91*100%</f>
        <v>#DIV/0!</v>
      </c>
      <c r="D94" s="6" t="e">
        <f t="shared" si="31"/>
        <v>#DIV/0!</v>
      </c>
      <c r="E94" s="6" t="e">
        <f t="shared" si="31"/>
        <v>#DIV/0!</v>
      </c>
      <c r="F94" s="6" t="e">
        <f t="shared" si="31"/>
        <v>#DIV/0!</v>
      </c>
      <c r="G94" s="6" t="e">
        <f t="shared" si="31"/>
        <v>#DIV/0!</v>
      </c>
      <c r="H94" s="6" t="e">
        <f t="shared" si="31"/>
        <v>#DIV/0!</v>
      </c>
      <c r="I94" s="6" t="e">
        <f t="shared" si="31"/>
        <v>#DIV/0!</v>
      </c>
      <c r="J94" s="478"/>
    </row>
    <row r="95" spans="1:10">
      <c r="A95" s="94" t="s">
        <v>50</v>
      </c>
      <c r="B95" s="7">
        <v>0.08</v>
      </c>
      <c r="C95" s="7">
        <v>0.08</v>
      </c>
      <c r="D95" s="7">
        <v>0.08</v>
      </c>
      <c r="E95" s="7">
        <v>0.08</v>
      </c>
      <c r="F95" s="7">
        <v>0.08</v>
      </c>
      <c r="G95" s="7">
        <v>0.08</v>
      </c>
      <c r="H95" s="7">
        <v>0.08</v>
      </c>
      <c r="I95" s="7">
        <v>0.08</v>
      </c>
      <c r="J95" s="478"/>
    </row>
    <row r="96" spans="1:10" ht="15.75">
      <c r="A96" s="95" t="s">
        <v>51</v>
      </c>
      <c r="B96" s="7" t="e">
        <f>IF(B94-B95&gt;0,B94-B95,0)</f>
        <v>#DIV/0!</v>
      </c>
      <c r="C96" s="7" t="e">
        <f t="shared" ref="C96:I96" si="32">IF(C94-C95&gt;0,C94-C95,0)</f>
        <v>#DIV/0!</v>
      </c>
      <c r="D96" s="7" t="e">
        <f t="shared" si="32"/>
        <v>#DIV/0!</v>
      </c>
      <c r="E96" s="7" t="e">
        <f t="shared" si="32"/>
        <v>#DIV/0!</v>
      </c>
      <c r="F96" s="7" t="e">
        <f t="shared" si="32"/>
        <v>#DIV/0!</v>
      </c>
      <c r="G96" s="7" t="e">
        <f t="shared" si="32"/>
        <v>#DIV/0!</v>
      </c>
      <c r="H96" s="7" t="e">
        <f t="shared" si="32"/>
        <v>#DIV/0!</v>
      </c>
      <c r="I96" s="7" t="e">
        <f t="shared" si="32"/>
        <v>#DIV/0!</v>
      </c>
      <c r="J96" s="478"/>
    </row>
    <row r="97" spans="1:10" ht="15.75">
      <c r="A97" s="95" t="s">
        <v>52</v>
      </c>
      <c r="B97" s="86" t="e">
        <f>B91*B96</f>
        <v>#DIV/0!</v>
      </c>
      <c r="C97" s="8" t="e">
        <f t="shared" ref="C97:I97" si="33">C91*C96</f>
        <v>#DIV/0!</v>
      </c>
      <c r="D97" s="8" t="e">
        <f t="shared" si="33"/>
        <v>#DIV/0!</v>
      </c>
      <c r="E97" s="9" t="e">
        <f t="shared" si="33"/>
        <v>#DIV/0!</v>
      </c>
      <c r="F97" s="9" t="e">
        <f t="shared" si="33"/>
        <v>#DIV/0!</v>
      </c>
      <c r="G97" s="9" t="e">
        <f t="shared" si="33"/>
        <v>#DIV/0!</v>
      </c>
      <c r="H97" s="9" t="e">
        <f t="shared" si="33"/>
        <v>#DIV/0!</v>
      </c>
      <c r="I97" s="9" t="e">
        <f t="shared" si="33"/>
        <v>#DIV/0!</v>
      </c>
      <c r="J97" s="478"/>
    </row>
    <row r="98" spans="1:10" ht="15.75">
      <c r="A98" s="95" t="s">
        <v>53</v>
      </c>
      <c r="B98" s="10">
        <f>(B95+1)^1</f>
        <v>1.08</v>
      </c>
      <c r="C98" s="10">
        <f>(C95+1)^(C90-$B$4+1)</f>
        <v>1.1664000000000001</v>
      </c>
      <c r="D98" s="10">
        <f t="shared" ref="D98:I98" si="34">(D95+1)^(D90-$B$4+1)</f>
        <v>1.2597120000000002</v>
      </c>
      <c r="E98" s="10">
        <f t="shared" si="34"/>
        <v>1.3604889600000003</v>
      </c>
      <c r="F98" s="10">
        <f t="shared" si="34"/>
        <v>1.4693280768000003</v>
      </c>
      <c r="G98" s="10">
        <f t="shared" si="34"/>
        <v>1.5868743229440005</v>
      </c>
      <c r="H98" s="10">
        <f t="shared" si="34"/>
        <v>1.7138242687795207</v>
      </c>
      <c r="I98" s="10">
        <f t="shared" si="34"/>
        <v>1.8509302102818823</v>
      </c>
      <c r="J98" s="479"/>
    </row>
    <row r="99" spans="1:10" ht="16.5" thickBot="1">
      <c r="A99" s="96" t="s">
        <v>54</v>
      </c>
      <c r="B99" s="97" t="e">
        <f>B97/B98</f>
        <v>#DIV/0!</v>
      </c>
      <c r="C99" s="97" t="e">
        <f t="shared" ref="C99:I99" si="35">C97/C98</f>
        <v>#DIV/0!</v>
      </c>
      <c r="D99" s="97" t="e">
        <f t="shared" si="35"/>
        <v>#DIV/0!</v>
      </c>
      <c r="E99" s="97" t="e">
        <f t="shared" si="35"/>
        <v>#DIV/0!</v>
      </c>
      <c r="F99" s="97" t="e">
        <f t="shared" si="35"/>
        <v>#DIV/0!</v>
      </c>
      <c r="G99" s="97" t="e">
        <f t="shared" si="35"/>
        <v>#DIV/0!</v>
      </c>
      <c r="H99" s="97" t="e">
        <f t="shared" si="35"/>
        <v>#DIV/0!</v>
      </c>
      <c r="I99" s="97" t="e">
        <f t="shared" si="35"/>
        <v>#DIV/0!</v>
      </c>
      <c r="J99" s="98" t="e">
        <f>SUM(B99:I99)</f>
        <v>#DIV/0!</v>
      </c>
    </row>
    <row r="100" spans="1:10" ht="15.75" thickBot="1">
      <c r="I100" s="99" t="s">
        <v>85</v>
      </c>
      <c r="J100" s="91" t="e">
        <f>Költségadatok!V20/(Költségadatok!V20+Költségadatok!V21)</f>
        <v>#DIV/0!</v>
      </c>
    </row>
    <row r="101" spans="1:10" ht="15.75" thickBot="1">
      <c r="I101" s="79" t="s">
        <v>86</v>
      </c>
      <c r="J101" s="89" t="e">
        <f>J99*J100</f>
        <v>#DIV/0!</v>
      </c>
    </row>
    <row r="102" spans="1:10" ht="45.75" thickBot="1">
      <c r="I102" s="100" t="s">
        <v>87</v>
      </c>
      <c r="J102" s="89" t="e">
        <f>Költségadatok!V20-'Jövedelemtermelőség vizsg.'!J101</f>
        <v>#DIV/0!</v>
      </c>
    </row>
  </sheetData>
  <sheetProtection password="C55A" sheet="1" objects="1" scenarios="1"/>
  <mergeCells count="24">
    <mergeCell ref="A88:B88"/>
    <mergeCell ref="B89:H89"/>
    <mergeCell ref="J89:J98"/>
    <mergeCell ref="B55:H55"/>
    <mergeCell ref="J55:J64"/>
    <mergeCell ref="A70:B70"/>
    <mergeCell ref="A71:B71"/>
    <mergeCell ref="B72:H72"/>
    <mergeCell ref="J72:J81"/>
    <mergeCell ref="B38:H38"/>
    <mergeCell ref="J38:J47"/>
    <mergeCell ref="A53:B53"/>
    <mergeCell ref="A54:B54"/>
    <mergeCell ref="A87:B87"/>
    <mergeCell ref="A20:B20"/>
    <mergeCell ref="B21:H21"/>
    <mergeCell ref="J21:J30"/>
    <mergeCell ref="A36:B36"/>
    <mergeCell ref="A37:B37"/>
    <mergeCell ref="B3:H3"/>
    <mergeCell ref="J3:J12"/>
    <mergeCell ref="A1:B1"/>
    <mergeCell ref="A2:B2"/>
    <mergeCell ref="A19:B1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F105"/>
  <sheetViews>
    <sheetView zoomScale="60" zoomScaleNormal="60" workbookViewId="0">
      <selection activeCell="K28" sqref="K28"/>
    </sheetView>
  </sheetViews>
  <sheetFormatPr defaultColWidth="8.85546875" defaultRowHeight="15"/>
  <cols>
    <col min="1" max="1" width="60.7109375" customWidth="1"/>
    <col min="2" max="2" width="26.28515625" style="1" customWidth="1"/>
    <col min="3" max="3" width="23.42578125" bestFit="1" customWidth="1"/>
    <col min="4" max="4" width="23" customWidth="1"/>
  </cols>
  <sheetData>
    <row r="1" spans="1:6">
      <c r="A1" t="s">
        <v>10</v>
      </c>
      <c r="B1" s="1" t="s">
        <v>15</v>
      </c>
      <c r="C1" t="s">
        <v>16</v>
      </c>
      <c r="D1" t="s">
        <v>21</v>
      </c>
      <c r="E1" t="s">
        <v>29</v>
      </c>
      <c r="F1" t="s">
        <v>76</v>
      </c>
    </row>
    <row r="3" spans="1:6" ht="225">
      <c r="A3" t="s">
        <v>6</v>
      </c>
      <c r="B3" s="1" t="s">
        <v>11</v>
      </c>
      <c r="C3" s="1" t="s">
        <v>17</v>
      </c>
      <c r="D3" s="2" t="s">
        <v>20</v>
      </c>
      <c r="E3" s="2" t="s">
        <v>14</v>
      </c>
      <c r="F3" s="70" t="s">
        <v>1</v>
      </c>
    </row>
    <row r="4" spans="1:6" ht="195">
      <c r="A4" t="s">
        <v>7</v>
      </c>
      <c r="B4" s="1" t="s">
        <v>12</v>
      </c>
      <c r="C4" s="1" t="s">
        <v>190</v>
      </c>
      <c r="D4" t="s">
        <v>22</v>
      </c>
      <c r="E4" t="s">
        <v>12</v>
      </c>
      <c r="F4" s="70" t="s">
        <v>2</v>
      </c>
    </row>
    <row r="5" spans="1:6" ht="135">
      <c r="A5" t="s">
        <v>8</v>
      </c>
      <c r="B5" s="1" t="s">
        <v>13</v>
      </c>
      <c r="C5" s="1" t="s">
        <v>194</v>
      </c>
      <c r="D5" t="s">
        <v>23</v>
      </c>
      <c r="E5" t="s">
        <v>13</v>
      </c>
      <c r="F5" s="70" t="s">
        <v>3</v>
      </c>
    </row>
    <row r="6" spans="1:6" ht="240">
      <c r="A6" t="s">
        <v>9</v>
      </c>
      <c r="C6" s="1" t="s">
        <v>18</v>
      </c>
      <c r="D6" t="s">
        <v>24</v>
      </c>
      <c r="E6" t="s">
        <v>30</v>
      </c>
      <c r="F6" s="70" t="s">
        <v>4</v>
      </c>
    </row>
    <row r="7" spans="1:6" ht="45">
      <c r="C7" s="1" t="s">
        <v>13</v>
      </c>
      <c r="D7" t="s">
        <v>25</v>
      </c>
      <c r="F7" s="70" t="s">
        <v>5</v>
      </c>
    </row>
    <row r="8" spans="1:6">
      <c r="C8" s="1" t="s">
        <v>19</v>
      </c>
      <c r="D8" t="s">
        <v>26</v>
      </c>
    </row>
    <row r="9" spans="1:6">
      <c r="D9" t="s">
        <v>27</v>
      </c>
    </row>
    <row r="10" spans="1:6">
      <c r="D10" t="s">
        <v>103</v>
      </c>
    </row>
    <row r="11" spans="1:6">
      <c r="D11" t="s">
        <v>104</v>
      </c>
    </row>
    <row r="12" spans="1:6">
      <c r="D12" t="s">
        <v>105</v>
      </c>
    </row>
    <row r="13" spans="1:6">
      <c r="A13" t="s">
        <v>103</v>
      </c>
      <c r="B13">
        <v>35</v>
      </c>
      <c r="D13" t="s">
        <v>106</v>
      </c>
    </row>
    <row r="14" spans="1:6">
      <c r="A14" t="s">
        <v>104</v>
      </c>
      <c r="B14" s="1">
        <v>35</v>
      </c>
      <c r="D14" t="s">
        <v>107</v>
      </c>
    </row>
    <row r="15" spans="1:6">
      <c r="A15" t="s">
        <v>105</v>
      </c>
      <c r="B15">
        <v>35</v>
      </c>
      <c r="D15" t="s">
        <v>108</v>
      </c>
    </row>
    <row r="16" spans="1:6">
      <c r="A16" t="s">
        <v>106</v>
      </c>
      <c r="B16" s="1">
        <v>35</v>
      </c>
      <c r="D16" t="s">
        <v>109</v>
      </c>
    </row>
    <row r="17" spans="1:4">
      <c r="A17" t="s">
        <v>107</v>
      </c>
      <c r="B17">
        <v>35</v>
      </c>
      <c r="D17" t="s">
        <v>110</v>
      </c>
    </row>
    <row r="18" spans="1:4">
      <c r="A18" t="s">
        <v>108</v>
      </c>
      <c r="B18" s="1">
        <v>35</v>
      </c>
      <c r="D18" t="s">
        <v>111</v>
      </c>
    </row>
    <row r="19" spans="1:4">
      <c r="A19" t="s">
        <v>28</v>
      </c>
      <c r="B19">
        <v>0</v>
      </c>
      <c r="D19" t="s">
        <v>112</v>
      </c>
    </row>
    <row r="20" spans="1:4">
      <c r="A20" t="s">
        <v>109</v>
      </c>
      <c r="B20">
        <v>35</v>
      </c>
      <c r="D20" t="s">
        <v>113</v>
      </c>
    </row>
    <row r="21" spans="1:4">
      <c r="A21" t="s">
        <v>110</v>
      </c>
      <c r="B21" s="1">
        <v>35</v>
      </c>
      <c r="D21" t="s">
        <v>114</v>
      </c>
    </row>
    <row r="22" spans="1:4">
      <c r="A22" t="s">
        <v>111</v>
      </c>
      <c r="B22">
        <v>35</v>
      </c>
      <c r="D22" t="s">
        <v>115</v>
      </c>
    </row>
    <row r="23" spans="1:4">
      <c r="A23" t="s">
        <v>24</v>
      </c>
      <c r="B23">
        <v>50</v>
      </c>
      <c r="D23" t="s">
        <v>116</v>
      </c>
    </row>
    <row r="24" spans="1:4">
      <c r="A24" t="s">
        <v>25</v>
      </c>
      <c r="B24">
        <v>50</v>
      </c>
      <c r="D24" t="s">
        <v>117</v>
      </c>
    </row>
    <row r="25" spans="1:4">
      <c r="A25" t="s">
        <v>112</v>
      </c>
      <c r="B25" s="1">
        <v>35</v>
      </c>
      <c r="D25" t="s">
        <v>118</v>
      </c>
    </row>
    <row r="26" spans="1:4">
      <c r="A26" t="s">
        <v>113</v>
      </c>
      <c r="B26">
        <v>35</v>
      </c>
      <c r="D26" t="s">
        <v>119</v>
      </c>
    </row>
    <row r="27" spans="1:4">
      <c r="A27" t="s">
        <v>114</v>
      </c>
      <c r="B27" s="1">
        <v>35</v>
      </c>
      <c r="D27" t="s">
        <v>120</v>
      </c>
    </row>
    <row r="28" spans="1:4">
      <c r="A28" t="s">
        <v>115</v>
      </c>
      <c r="B28">
        <v>35</v>
      </c>
      <c r="D28" t="s">
        <v>121</v>
      </c>
    </row>
    <row r="29" spans="1:4">
      <c r="A29" t="s">
        <v>116</v>
      </c>
      <c r="B29" s="1">
        <v>35</v>
      </c>
      <c r="D29" t="s">
        <v>122</v>
      </c>
    </row>
    <row r="30" spans="1:4">
      <c r="A30" t="s">
        <v>23</v>
      </c>
      <c r="B30">
        <v>50</v>
      </c>
      <c r="D30" t="s">
        <v>123</v>
      </c>
    </row>
    <row r="31" spans="1:4">
      <c r="A31" t="s">
        <v>22</v>
      </c>
      <c r="B31">
        <v>50</v>
      </c>
      <c r="D31" t="s">
        <v>124</v>
      </c>
    </row>
    <row r="32" spans="1:4">
      <c r="A32" t="s">
        <v>117</v>
      </c>
      <c r="B32">
        <v>35</v>
      </c>
      <c r="D32" t="s">
        <v>125</v>
      </c>
    </row>
    <row r="33" spans="1:4">
      <c r="A33" t="s">
        <v>118</v>
      </c>
      <c r="B33" s="1">
        <v>35</v>
      </c>
      <c r="D33" t="s">
        <v>126</v>
      </c>
    </row>
    <row r="34" spans="1:4">
      <c r="A34" t="s">
        <v>119</v>
      </c>
      <c r="B34">
        <v>35</v>
      </c>
      <c r="D34" t="s">
        <v>127</v>
      </c>
    </row>
    <row r="35" spans="1:4">
      <c r="A35" t="s">
        <v>120</v>
      </c>
      <c r="B35" s="1">
        <v>35</v>
      </c>
      <c r="D35" t="s">
        <v>128</v>
      </c>
    </row>
    <row r="36" spans="1:4">
      <c r="A36" t="s">
        <v>121</v>
      </c>
      <c r="B36">
        <v>35</v>
      </c>
      <c r="D36" t="s">
        <v>129</v>
      </c>
    </row>
    <row r="37" spans="1:4">
      <c r="A37" t="s">
        <v>122</v>
      </c>
      <c r="B37" s="1">
        <v>35</v>
      </c>
      <c r="D37" t="s">
        <v>130</v>
      </c>
    </row>
    <row r="38" spans="1:4">
      <c r="A38" t="s">
        <v>123</v>
      </c>
      <c r="B38">
        <v>35</v>
      </c>
      <c r="D38" t="s">
        <v>131</v>
      </c>
    </row>
    <row r="39" spans="1:4">
      <c r="A39" t="s">
        <v>124</v>
      </c>
      <c r="B39" s="1">
        <v>35</v>
      </c>
      <c r="D39" t="s">
        <v>132</v>
      </c>
    </row>
    <row r="40" spans="1:4">
      <c r="A40" t="s">
        <v>125</v>
      </c>
      <c r="B40">
        <v>35</v>
      </c>
      <c r="D40" t="s">
        <v>133</v>
      </c>
    </row>
    <row r="41" spans="1:4">
      <c r="A41" t="s">
        <v>126</v>
      </c>
      <c r="B41" s="1">
        <v>35</v>
      </c>
      <c r="D41" t="s">
        <v>134</v>
      </c>
    </row>
    <row r="42" spans="1:4">
      <c r="A42" t="s">
        <v>127</v>
      </c>
      <c r="B42">
        <v>35</v>
      </c>
      <c r="D42" t="s">
        <v>135</v>
      </c>
    </row>
    <row r="43" spans="1:4">
      <c r="A43" t="s">
        <v>128</v>
      </c>
      <c r="B43" s="1">
        <v>35</v>
      </c>
      <c r="D43" t="s">
        <v>136</v>
      </c>
    </row>
    <row r="44" spans="1:4">
      <c r="A44" t="s">
        <v>129</v>
      </c>
      <c r="B44">
        <v>35</v>
      </c>
      <c r="D44" t="s">
        <v>137</v>
      </c>
    </row>
    <row r="45" spans="1:4">
      <c r="A45" t="s">
        <v>130</v>
      </c>
      <c r="B45" s="1">
        <v>35</v>
      </c>
      <c r="D45" t="s">
        <v>138</v>
      </c>
    </row>
    <row r="46" spans="1:4">
      <c r="A46" t="s">
        <v>131</v>
      </c>
      <c r="B46">
        <v>35</v>
      </c>
      <c r="D46" t="s">
        <v>139</v>
      </c>
    </row>
    <row r="47" spans="1:4">
      <c r="A47" t="s">
        <v>132</v>
      </c>
      <c r="B47" s="1">
        <v>35</v>
      </c>
      <c r="D47" t="s">
        <v>140</v>
      </c>
    </row>
    <row r="48" spans="1:4">
      <c r="A48" t="s">
        <v>133</v>
      </c>
      <c r="B48">
        <v>35</v>
      </c>
      <c r="D48" t="s">
        <v>141</v>
      </c>
    </row>
    <row r="49" spans="1:4">
      <c r="A49" t="s">
        <v>134</v>
      </c>
      <c r="B49" s="1">
        <v>35</v>
      </c>
      <c r="D49" t="s">
        <v>142</v>
      </c>
    </row>
    <row r="50" spans="1:4">
      <c r="A50" t="s">
        <v>135</v>
      </c>
      <c r="B50">
        <v>35</v>
      </c>
      <c r="D50" t="s">
        <v>143</v>
      </c>
    </row>
    <row r="51" spans="1:4">
      <c r="A51" t="s">
        <v>136</v>
      </c>
      <c r="B51" s="1">
        <v>35</v>
      </c>
      <c r="D51" t="s">
        <v>144</v>
      </c>
    </row>
    <row r="52" spans="1:4">
      <c r="A52" t="s">
        <v>137</v>
      </c>
      <c r="B52">
        <v>35</v>
      </c>
      <c r="D52" t="s">
        <v>145</v>
      </c>
    </row>
    <row r="53" spans="1:4">
      <c r="A53" t="s">
        <v>26</v>
      </c>
      <c r="B53">
        <v>35</v>
      </c>
      <c r="D53" t="s">
        <v>146</v>
      </c>
    </row>
    <row r="54" spans="1:4">
      <c r="A54" t="s">
        <v>138</v>
      </c>
      <c r="B54" s="1">
        <v>35</v>
      </c>
      <c r="D54" t="s">
        <v>147</v>
      </c>
    </row>
    <row r="55" spans="1:4">
      <c r="A55" t="s">
        <v>139</v>
      </c>
      <c r="B55">
        <v>35</v>
      </c>
      <c r="D55" t="s">
        <v>148</v>
      </c>
    </row>
    <row r="56" spans="1:4">
      <c r="A56" t="s">
        <v>140</v>
      </c>
      <c r="B56" s="1">
        <v>35</v>
      </c>
      <c r="D56" t="s">
        <v>149</v>
      </c>
    </row>
    <row r="57" spans="1:4">
      <c r="A57" t="s">
        <v>141</v>
      </c>
      <c r="B57">
        <v>35</v>
      </c>
      <c r="D57" t="s">
        <v>150</v>
      </c>
    </row>
    <row r="58" spans="1:4">
      <c r="A58" t="s">
        <v>142</v>
      </c>
      <c r="B58" s="1">
        <v>35</v>
      </c>
      <c r="D58" t="s">
        <v>151</v>
      </c>
    </row>
    <row r="59" spans="1:4">
      <c r="A59" t="s">
        <v>143</v>
      </c>
      <c r="B59">
        <v>35</v>
      </c>
      <c r="D59" t="s">
        <v>152</v>
      </c>
    </row>
    <row r="60" spans="1:4">
      <c r="A60" t="s">
        <v>144</v>
      </c>
      <c r="B60" s="1">
        <v>35</v>
      </c>
      <c r="D60" t="s">
        <v>153</v>
      </c>
    </row>
    <row r="61" spans="1:4">
      <c r="A61" t="s">
        <v>145</v>
      </c>
      <c r="B61">
        <v>35</v>
      </c>
      <c r="D61" t="s">
        <v>154</v>
      </c>
    </row>
    <row r="62" spans="1:4">
      <c r="A62" t="s">
        <v>146</v>
      </c>
      <c r="B62" s="1">
        <v>35</v>
      </c>
      <c r="D62" t="s">
        <v>155</v>
      </c>
    </row>
    <row r="63" spans="1:4">
      <c r="A63" t="s">
        <v>147</v>
      </c>
      <c r="B63">
        <v>35</v>
      </c>
      <c r="D63" t="s">
        <v>156</v>
      </c>
    </row>
    <row r="64" spans="1:4">
      <c r="A64" t="s">
        <v>148</v>
      </c>
      <c r="B64" s="1">
        <v>35</v>
      </c>
      <c r="D64" t="s">
        <v>157</v>
      </c>
    </row>
    <row r="65" spans="1:4">
      <c r="A65" t="s">
        <v>149</v>
      </c>
      <c r="B65">
        <v>35</v>
      </c>
      <c r="D65" t="s">
        <v>158</v>
      </c>
    </row>
    <row r="66" spans="1:4">
      <c r="A66" t="s">
        <v>27</v>
      </c>
      <c r="B66">
        <v>25</v>
      </c>
      <c r="D66" t="s">
        <v>159</v>
      </c>
    </row>
    <row r="67" spans="1:4">
      <c r="A67" t="s">
        <v>150</v>
      </c>
      <c r="B67" s="1">
        <v>35</v>
      </c>
      <c r="D67" t="s">
        <v>160</v>
      </c>
    </row>
    <row r="68" spans="1:4">
      <c r="A68" t="s">
        <v>151</v>
      </c>
      <c r="B68">
        <v>35</v>
      </c>
      <c r="D68" t="s">
        <v>161</v>
      </c>
    </row>
    <row r="69" spans="1:4">
      <c r="A69" t="s">
        <v>152</v>
      </c>
      <c r="B69" s="1">
        <v>35</v>
      </c>
      <c r="D69" t="s">
        <v>162</v>
      </c>
    </row>
    <row r="70" spans="1:4">
      <c r="A70" t="s">
        <v>153</v>
      </c>
      <c r="B70">
        <v>35</v>
      </c>
      <c r="D70" t="s">
        <v>163</v>
      </c>
    </row>
    <row r="71" spans="1:4">
      <c r="A71" t="s">
        <v>154</v>
      </c>
      <c r="B71" s="1">
        <v>35</v>
      </c>
      <c r="D71" t="s">
        <v>164</v>
      </c>
    </row>
    <row r="72" spans="1:4">
      <c r="A72" t="s">
        <v>185</v>
      </c>
      <c r="B72" s="1">
        <v>20</v>
      </c>
      <c r="D72" t="s">
        <v>165</v>
      </c>
    </row>
    <row r="73" spans="1:4">
      <c r="A73" t="s">
        <v>186</v>
      </c>
      <c r="B73" s="1">
        <v>20</v>
      </c>
      <c r="D73" t="s">
        <v>166</v>
      </c>
    </row>
    <row r="74" spans="1:4">
      <c r="A74" t="s">
        <v>187</v>
      </c>
      <c r="B74" s="1">
        <v>20</v>
      </c>
      <c r="D74" t="s">
        <v>167</v>
      </c>
    </row>
    <row r="75" spans="1:4">
      <c r="A75" t="s">
        <v>155</v>
      </c>
      <c r="B75">
        <v>35</v>
      </c>
      <c r="D75" t="s">
        <v>168</v>
      </c>
    </row>
    <row r="76" spans="1:4">
      <c r="A76" t="s">
        <v>156</v>
      </c>
      <c r="B76" s="1">
        <v>35</v>
      </c>
      <c r="D76" t="s">
        <v>169</v>
      </c>
    </row>
    <row r="77" spans="1:4">
      <c r="A77" t="s">
        <v>157</v>
      </c>
      <c r="B77">
        <v>35</v>
      </c>
      <c r="D77" t="s">
        <v>170</v>
      </c>
    </row>
    <row r="78" spans="1:4">
      <c r="A78" t="s">
        <v>188</v>
      </c>
      <c r="B78" s="1">
        <v>20</v>
      </c>
      <c r="D78" t="s">
        <v>171</v>
      </c>
    </row>
    <row r="79" spans="1:4">
      <c r="A79" t="s">
        <v>158</v>
      </c>
      <c r="B79" s="1">
        <v>35</v>
      </c>
      <c r="D79" t="s">
        <v>172</v>
      </c>
    </row>
    <row r="80" spans="1:4">
      <c r="A80" t="s">
        <v>159</v>
      </c>
      <c r="B80">
        <v>35</v>
      </c>
      <c r="D80" t="s">
        <v>173</v>
      </c>
    </row>
    <row r="81" spans="1:4">
      <c r="A81" t="s">
        <v>160</v>
      </c>
      <c r="B81" s="1">
        <v>35</v>
      </c>
      <c r="D81" t="s">
        <v>174</v>
      </c>
    </row>
    <row r="82" spans="1:4">
      <c r="A82" t="s">
        <v>161</v>
      </c>
      <c r="B82">
        <v>35</v>
      </c>
      <c r="D82" t="s">
        <v>175</v>
      </c>
    </row>
    <row r="83" spans="1:4">
      <c r="A83" t="s">
        <v>162</v>
      </c>
      <c r="B83" s="1">
        <v>35</v>
      </c>
      <c r="D83" t="s">
        <v>176</v>
      </c>
    </row>
    <row r="84" spans="1:4">
      <c r="A84" t="s">
        <v>163</v>
      </c>
      <c r="B84">
        <v>35</v>
      </c>
      <c r="D84" t="s">
        <v>177</v>
      </c>
    </row>
    <row r="85" spans="1:4">
      <c r="A85" t="s">
        <v>164</v>
      </c>
      <c r="B85" s="1">
        <v>35</v>
      </c>
      <c r="D85" t="s">
        <v>178</v>
      </c>
    </row>
    <row r="86" spans="1:4">
      <c r="A86" t="s">
        <v>165</v>
      </c>
      <c r="B86">
        <v>35</v>
      </c>
      <c r="D86" t="s">
        <v>179</v>
      </c>
    </row>
    <row r="87" spans="1:4">
      <c r="A87" t="s">
        <v>166</v>
      </c>
      <c r="B87" s="1">
        <v>35</v>
      </c>
      <c r="D87" t="s">
        <v>180</v>
      </c>
    </row>
    <row r="88" spans="1:4">
      <c r="A88" t="s">
        <v>167</v>
      </c>
      <c r="B88">
        <v>35</v>
      </c>
      <c r="D88" t="s">
        <v>181</v>
      </c>
    </row>
    <row r="89" spans="1:4">
      <c r="A89" t="s">
        <v>168</v>
      </c>
      <c r="B89" s="1">
        <v>35</v>
      </c>
      <c r="D89" t="s">
        <v>182</v>
      </c>
    </row>
    <row r="90" spans="1:4">
      <c r="A90" t="s">
        <v>169</v>
      </c>
      <c r="B90">
        <v>35</v>
      </c>
      <c r="D90" t="s">
        <v>183</v>
      </c>
    </row>
    <row r="91" spans="1:4">
      <c r="A91" t="s">
        <v>170</v>
      </c>
      <c r="B91" s="1">
        <v>35</v>
      </c>
      <c r="D91" t="s">
        <v>184</v>
      </c>
    </row>
    <row r="92" spans="1:4">
      <c r="A92" t="s">
        <v>171</v>
      </c>
      <c r="B92">
        <v>35</v>
      </c>
      <c r="D92" t="s">
        <v>185</v>
      </c>
    </row>
    <row r="93" spans="1:4">
      <c r="A93" t="s">
        <v>172</v>
      </c>
      <c r="B93" s="1">
        <v>35</v>
      </c>
      <c r="D93" t="s">
        <v>186</v>
      </c>
    </row>
    <row r="94" spans="1:4">
      <c r="A94" t="s">
        <v>173</v>
      </c>
      <c r="B94">
        <v>35</v>
      </c>
      <c r="D94" t="s">
        <v>187</v>
      </c>
    </row>
    <row r="95" spans="1:4">
      <c r="A95" t="s">
        <v>174</v>
      </c>
      <c r="B95" s="1">
        <v>35</v>
      </c>
      <c r="D95" t="s">
        <v>188</v>
      </c>
    </row>
    <row r="96" spans="1:4">
      <c r="A96" t="s">
        <v>175</v>
      </c>
      <c r="B96">
        <v>35</v>
      </c>
    </row>
    <row r="97" spans="1:2">
      <c r="A97" t="s">
        <v>176</v>
      </c>
      <c r="B97" s="1">
        <v>35</v>
      </c>
    </row>
    <row r="98" spans="1:2">
      <c r="A98" t="s">
        <v>177</v>
      </c>
      <c r="B98">
        <v>35</v>
      </c>
    </row>
    <row r="99" spans="1:2">
      <c r="A99" t="s">
        <v>178</v>
      </c>
      <c r="B99" s="1">
        <v>35</v>
      </c>
    </row>
    <row r="100" spans="1:2">
      <c r="A100" t="s">
        <v>179</v>
      </c>
      <c r="B100">
        <v>35</v>
      </c>
    </row>
    <row r="101" spans="1:2">
      <c r="A101" t="s">
        <v>180</v>
      </c>
      <c r="B101" s="1">
        <v>35</v>
      </c>
    </row>
    <row r="102" spans="1:2">
      <c r="A102" t="s">
        <v>181</v>
      </c>
      <c r="B102">
        <v>35</v>
      </c>
    </row>
    <row r="103" spans="1:2">
      <c r="A103" t="s">
        <v>182</v>
      </c>
      <c r="B103" s="1">
        <v>35</v>
      </c>
    </row>
    <row r="104" spans="1:2">
      <c r="A104" t="s">
        <v>183</v>
      </c>
      <c r="B104">
        <v>35</v>
      </c>
    </row>
    <row r="105" spans="1:2">
      <c r="A105" t="s">
        <v>184</v>
      </c>
      <c r="B105" s="1">
        <v>35</v>
      </c>
    </row>
  </sheetData>
  <sheetProtection selectLockedCells="1" selectUnlockedCells="1"/>
  <sortState ref="A13:B105">
    <sortCondition ref="A13"/>
  </sortState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7</vt:i4>
      </vt:variant>
    </vt:vector>
  </HeadingPairs>
  <TitlesOfParts>
    <vt:vector size="12" baseType="lpstr">
      <vt:lpstr>Alapadatok</vt:lpstr>
      <vt:lpstr>Költségadatok</vt:lpstr>
      <vt:lpstr>Bevételi-kiadási terv</vt:lpstr>
      <vt:lpstr>Jövedelemtermelőség vizsg.</vt:lpstr>
      <vt:lpstr>Segédtábla</vt:lpstr>
      <vt:lpstr>lista1</vt:lpstr>
      <vt:lpstr>lista2</vt:lpstr>
      <vt:lpstr>lista3</vt:lpstr>
      <vt:lpstr>lista4</vt:lpstr>
      <vt:lpstr>lista5</vt:lpstr>
      <vt:lpstr>lista7</vt:lpstr>
      <vt:lpstr>Projekt_partner_1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nffkü</dc:creator>
  <cp:lastModifiedBy>User</cp:lastModifiedBy>
  <dcterms:created xsi:type="dcterms:W3CDTF">2013-08-05T11:19:27Z</dcterms:created>
  <dcterms:modified xsi:type="dcterms:W3CDTF">2016-03-11T10:20:30Z</dcterms:modified>
</cp:coreProperties>
</file>